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autoCompressPictures="0"/>
  <mc:AlternateContent xmlns:mc="http://schemas.openxmlformats.org/markup-compatibility/2006">
    <mc:Choice Requires="x15">
      <x15ac:absPath xmlns:x15ac="http://schemas.microsoft.com/office/spreadsheetml/2010/11/ac" url="J:\Orga\Admin\AcadServ\03 - Academic Advising Services\CURRENT CASES\Entry Advising Forms\F23\4C Entry Advising F23\New Entry Advising Forms F 23\"/>
    </mc:Choice>
  </mc:AlternateContent>
  <xr:revisionPtr revIDLastSave="0" documentId="13_ncr:1_{632A7447-9135-489A-A199-A52ADDEC8FD5}" xr6:coauthVersionLast="36" xr6:coauthVersionMax="47" xr10:uidLastSave="{00000000-0000-0000-0000-000000000000}"/>
  <bookViews>
    <workbookView xWindow="0" yWindow="0" windowWidth="19200" windowHeight="6936" xr2:uid="{00000000-000D-0000-FFFF-FFFF00000000}"/>
  </bookViews>
  <sheets>
    <sheet name="Study Plan" sheetId="1" r:id="rId1"/>
    <sheet name="Entry Advising Form" sheetId="4" r:id="rId2"/>
    <sheet name="Workload Balance" sheetId="3" r:id="rId3"/>
    <sheet name="Extension Semesters" sheetId="2" r:id="rId4"/>
    <sheet name="Lists"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1" l="1"/>
  <c r="A18" i="1"/>
  <c r="F28" i="1" l="1"/>
  <c r="E28" i="1"/>
  <c r="F29" i="1"/>
  <c r="E29" i="1"/>
  <c r="F25" i="1"/>
  <c r="E25" i="1"/>
  <c r="F30" i="1"/>
  <c r="E30" i="1"/>
  <c r="E26" i="1"/>
  <c r="F26" i="1"/>
  <c r="E27" i="1"/>
  <c r="F27" i="1"/>
  <c r="A40" i="1"/>
  <c r="A38" i="1"/>
  <c r="F53" i="1"/>
  <c r="E53" i="1"/>
  <c r="F52" i="1"/>
  <c r="E52" i="1"/>
  <c r="F51" i="1"/>
  <c r="E51" i="1"/>
  <c r="F50" i="1"/>
  <c r="E50" i="1"/>
  <c r="F49" i="1"/>
  <c r="E49" i="1"/>
  <c r="B25" i="4"/>
  <c r="B24" i="4"/>
  <c r="B8" i="4"/>
  <c r="B7" i="4"/>
  <c r="A7" i="4"/>
  <c r="B6" i="4"/>
  <c r="A6" i="4"/>
  <c r="B5" i="4"/>
  <c r="B4" i="4"/>
  <c r="A4" i="4"/>
  <c r="B3" i="4"/>
  <c r="A3" i="4"/>
  <c r="B20" i="4"/>
  <c r="B19" i="4"/>
  <c r="A19" i="4"/>
  <c r="A20" i="4"/>
  <c r="F40" i="1"/>
  <c r="E40" i="1"/>
  <c r="F39" i="1"/>
  <c r="E39" i="1"/>
  <c r="F38" i="1"/>
  <c r="E38" i="1"/>
  <c r="F37" i="1"/>
  <c r="E37" i="1"/>
  <c r="A8" i="4"/>
  <c r="A5" i="4"/>
  <c r="D12" i="4" s="1"/>
  <c r="F46" i="1"/>
  <c r="E46" i="1"/>
  <c r="A46" i="1"/>
  <c r="A25" i="4"/>
  <c r="F45" i="1"/>
  <c r="E45" i="1"/>
  <c r="A45" i="1"/>
  <c r="A24" i="4"/>
  <c r="F24" i="1"/>
  <c r="E24" i="1"/>
  <c r="F23" i="1"/>
  <c r="E23" i="1"/>
  <c r="F70" i="1"/>
  <c r="F69" i="1"/>
  <c r="E15" i="1"/>
  <c r="E16" i="1"/>
  <c r="E17" i="1"/>
  <c r="E18" i="1"/>
  <c r="E19" i="1"/>
  <c r="E14" i="1"/>
  <c r="E70" i="1"/>
  <c r="E69" i="1"/>
  <c r="F63" i="1"/>
  <c r="F64" i="1"/>
  <c r="F65" i="1"/>
  <c r="E63" i="1"/>
  <c r="E64" i="1"/>
  <c r="E65" i="1"/>
  <c r="F59" i="1"/>
  <c r="E59" i="1"/>
  <c r="F31" i="1"/>
  <c r="F32" i="1"/>
  <c r="F33" i="1"/>
  <c r="E31" i="1"/>
  <c r="E32" i="1"/>
  <c r="E33" i="1"/>
  <c r="F15" i="1"/>
  <c r="F16" i="1"/>
  <c r="F17" i="1"/>
  <c r="F18" i="1"/>
  <c r="F19" i="1"/>
  <c r="F14" i="1"/>
  <c r="C41" i="2"/>
  <c r="C21" i="2"/>
  <c r="C43" i="2"/>
  <c r="H74" i="1"/>
  <c r="B10" i="3"/>
  <c r="B7" i="3"/>
  <c r="B6" i="3"/>
  <c r="B5" i="3"/>
  <c r="B4" i="3"/>
  <c r="B3" i="3"/>
  <c r="B9" i="3"/>
  <c r="J76" i="1"/>
  <c r="B8" i="3"/>
  <c r="B74" i="1"/>
  <c r="E43" i="2"/>
  <c r="B12" i="3"/>
  <c r="J74" i="1"/>
  <c r="D14" i="4" l="1"/>
  <c r="D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Abo Alatta, Nina</author>
    <author>Ahrens, Mareike</author>
  </authors>
  <commentList>
    <comment ref="D14" authorId="0" shapeId="0" xr:uid="{890A866C-D907-45A4-8244-2C04021A8873}">
      <text>
        <r>
          <rPr>
            <b/>
            <sz val="9"/>
            <color indexed="81"/>
            <rFont val="Tahoma"/>
            <family val="2"/>
          </rPr>
          <t xml:space="preserve">Please select "Earned" from the drop-down menu </t>
        </r>
        <r>
          <rPr>
            <b/>
            <u/>
            <sz val="9"/>
            <color indexed="81"/>
            <rFont val="Tahoma"/>
            <family val="2"/>
          </rPr>
          <t>only for modules you have already completed and passed!</t>
        </r>
        <r>
          <rPr>
            <b/>
            <sz val="9"/>
            <color indexed="81"/>
            <rFont val="Tahoma"/>
            <family val="2"/>
          </rPr>
          <t xml:space="preserve">
For modules you haven't taken yet/modules which you are currently taking or for incomplete modules please select "Planned".</t>
        </r>
      </text>
    </comment>
    <comment ref="H14" authorId="1" shapeId="0" xr:uid="{EA96CC75-213C-4FFC-835D-9CCC4B3E6303}">
      <text>
        <r>
          <rPr>
            <b/>
            <sz val="9"/>
            <color indexed="81"/>
            <rFont val="Tahoma"/>
            <family val="2"/>
          </rPr>
          <t>Please insert the semester in which you have taken/plan to take the module, e.g. Spring 2020</t>
        </r>
        <r>
          <rPr>
            <sz val="9"/>
            <color indexed="81"/>
            <rFont val="Tahoma"/>
            <family val="2"/>
          </rPr>
          <t xml:space="preserve">
</t>
        </r>
      </text>
    </comment>
    <comment ref="H21" authorId="0" shapeId="0" xr:uid="{4318DA86-5357-4732-8336-E9F09D1D342F}">
      <text>
        <r>
          <rPr>
            <b/>
            <sz val="9"/>
            <color indexed="81"/>
            <rFont val="Tahoma"/>
            <family val="2"/>
          </rPr>
          <t>Either select all IBA Core modules or replace 15 CP with minor Core modules.
The Study Program Handbooks list the default minor modules and their respective CPs.</t>
        </r>
        <r>
          <rPr>
            <sz val="9"/>
            <color indexed="81"/>
            <rFont val="Tahoma"/>
            <family val="2"/>
          </rPr>
          <t xml:space="preserve">
</t>
        </r>
      </text>
    </comment>
    <comment ref="F59" authorId="0" shapeId="0" xr:uid="{FC082D91-4324-4ADC-A0CD-DEAE2F9C06D5}">
      <text>
        <r>
          <rPr>
            <b/>
            <sz val="9"/>
            <color indexed="81"/>
            <rFont val="Tahoma"/>
            <family val="2"/>
          </rPr>
          <t>Please make sure you have followed the official registration procedure and to submitted the relevant documents to CSC.</t>
        </r>
        <r>
          <rPr>
            <sz val="9"/>
            <color indexed="81"/>
            <rFont val="Tahoma"/>
            <family val="2"/>
          </rPr>
          <t xml:space="preserve">
</t>
        </r>
      </text>
    </comment>
    <comment ref="B81" authorId="1" shapeId="0" xr:uid="{00000000-0006-0000-0000-000006000000}">
      <text>
        <r>
          <rPr>
            <b/>
            <sz val="9"/>
            <color indexed="81"/>
            <rFont val="Tahoma"/>
            <family val="2"/>
          </rPr>
          <t xml:space="preserve">Please list here any further modules/audit modules you have taken.
Courses/modules which you took for your old major and which cannot count towards your new major should also be listed here. </t>
        </r>
        <r>
          <rPr>
            <sz val="9"/>
            <color indexed="81"/>
            <rFont val="Tahoma"/>
            <family val="2"/>
          </rPr>
          <t xml:space="preserve">
</t>
        </r>
      </text>
    </comment>
  </commentList>
</comments>
</file>

<file path=xl/sharedStrings.xml><?xml version="1.0" encoding="utf-8"?>
<sst xmlns="http://schemas.openxmlformats.org/spreadsheetml/2006/main" count="398" uniqueCount="191">
  <si>
    <t xml:space="preserve">Study Plan for </t>
  </si>
  <si>
    <t>Full Name:</t>
  </si>
  <si>
    <t>PLEASE READ THIS SECTION FIRST! Important notes for filling in the template:</t>
  </si>
  <si>
    <t>Credits earned</t>
  </si>
  <si>
    <t>Module number</t>
  </si>
  <si>
    <t>Module name</t>
  </si>
  <si>
    <t>Semester</t>
  </si>
  <si>
    <t>CHOICE modules</t>
  </si>
  <si>
    <t>CORE modules</t>
  </si>
  <si>
    <t>Internship/Start-up and Career Skills</t>
  </si>
  <si>
    <t>CA-INT-900-0</t>
  </si>
  <si>
    <t>Specialization modules</t>
  </si>
  <si>
    <t>Bachelor Thesis &amp; Seminar</t>
  </si>
  <si>
    <t xml:space="preserve">Total Credits required: 45 </t>
  </si>
  <si>
    <t>Total Credits required: 15</t>
  </si>
  <si>
    <t>Note: Only for extra credits taken on top of the 180 ECTS required for your major!</t>
  </si>
  <si>
    <t>Thesis</t>
  </si>
  <si>
    <t>Seminar</t>
  </si>
  <si>
    <t>Usually, you should not plan for more than 35 ECTS/semester. Try to split the courseload in such a way that all semesters are more or less balanced. Don't forget about the possibility to attend courses during the Intersession.</t>
  </si>
  <si>
    <t>Credits planned</t>
  </si>
  <si>
    <t xml:space="preserve">Credits earned: </t>
  </si>
  <si>
    <t xml:space="preserve">Credits planned: </t>
  </si>
  <si>
    <t>Total credits for major:</t>
  </si>
  <si>
    <t>CH-XXX</t>
  </si>
  <si>
    <t>CO-XXX</t>
  </si>
  <si>
    <t xml:space="preserve">Minor </t>
  </si>
  <si>
    <t>Fall xxxx</t>
  </si>
  <si>
    <t>Spring xxxx</t>
  </si>
  <si>
    <t>Specialization</t>
  </si>
  <si>
    <t>Remaining semesters:</t>
  </si>
  <si>
    <t>Minor:</t>
  </si>
  <si>
    <t xml:space="preserve">(Where applicable) Old Major/ Minor:  </t>
  </si>
  <si>
    <t>Study Abroad</t>
  </si>
  <si>
    <t>yes / no</t>
  </si>
  <si>
    <t>Fill in any mandatory elective / minor modules and the "credit earned" /"credits Planned" columns and print the document only once you have finished.  Do not forget your name, any minor, (where applicable) your old Major and your study abroad information at the top of the form.</t>
  </si>
  <si>
    <t>When you don't know exactly which courses/modules you will take in future semesters, especially for those curriculum areas where you have a wider choice, just write in the credits and add a module name (e.g. Big Questions, Specialization modules)</t>
  </si>
  <si>
    <t>Further Modules</t>
  </si>
  <si>
    <t>Fall / Spring xxxx</t>
  </si>
  <si>
    <t>Overview Extension Semesters</t>
  </si>
  <si>
    <t>Semester 7</t>
  </si>
  <si>
    <t>SP / F 20xx</t>
  </si>
  <si>
    <t>Function in the curriculum (Choice, Core, Methods, BQ, Language)</t>
  </si>
  <si>
    <t>Status (m, me)</t>
  </si>
  <si>
    <t>Total credits Semester 7</t>
  </si>
  <si>
    <t>Semester 8</t>
  </si>
  <si>
    <t>Total credits Semester 8</t>
  </si>
  <si>
    <t>Total credits semesters 7 &amp; 8</t>
  </si>
  <si>
    <t>Total Credits Degree</t>
  </si>
  <si>
    <t>For the purpose of applying for an extension, please fill in the second sheet of this form!</t>
  </si>
  <si>
    <r>
      <t xml:space="preserve">Once you have filled in the template, the total number of credits at the bottom should be 180 ECTS (additional modules/ courses need to be listed in the </t>
    </r>
    <r>
      <rPr>
        <i/>
        <sz val="11"/>
        <color theme="1"/>
        <rFont val="Calibri"/>
        <family val="2"/>
        <scheme val="minor"/>
      </rPr>
      <t>Further Modules</t>
    </r>
    <r>
      <rPr>
        <sz val="11"/>
        <color theme="1"/>
        <rFont val="Calibri"/>
        <family val="2"/>
        <scheme val="minor"/>
      </rPr>
      <t xml:space="preserve"> section).</t>
    </r>
  </si>
  <si>
    <t>Signature Academic Advisor</t>
  </si>
  <si>
    <t>CP</t>
  </si>
  <si>
    <t>Earned or Planned</t>
  </si>
  <si>
    <t xml:space="preserve">Please select: </t>
  </si>
  <si>
    <t>Please select:</t>
  </si>
  <si>
    <r>
      <t xml:space="preserve">If </t>
    </r>
    <r>
      <rPr>
        <i/>
        <sz val="11"/>
        <color theme="1"/>
        <rFont val="Calibri"/>
        <family val="2"/>
        <scheme val="minor"/>
      </rPr>
      <t>Remainig Semesters</t>
    </r>
    <r>
      <rPr>
        <sz val="11"/>
        <color theme="1"/>
        <rFont val="Calibri"/>
        <family val="2"/>
        <scheme val="minor"/>
      </rPr>
      <t xml:space="preserve"> show that you will require additional semesters to those included in your study contract, you will most likely need to apply for an extension of studies. Please be aware that no rebates and scholarships are available for additional semesters. If you have questions rearding this matter, get in touch with Student Financial Services as soon as possible.</t>
    </r>
  </si>
  <si>
    <t>CH-300</t>
  </si>
  <si>
    <t>CH-301</t>
  </si>
  <si>
    <t>Intro to Finance &amp; Accounting</t>
  </si>
  <si>
    <t>CH-310</t>
  </si>
  <si>
    <t>Microeconomics</t>
  </si>
  <si>
    <t>CH-311</t>
  </si>
  <si>
    <t>Macroeconomics</t>
  </si>
  <si>
    <t>CO-604</t>
  </si>
  <si>
    <t>Marketing</t>
  </si>
  <si>
    <t>CO-605</t>
  </si>
  <si>
    <t>Organization &amp; HR Management</t>
  </si>
  <si>
    <t xml:space="preserve">Total Credits required: 20 </t>
  </si>
  <si>
    <t>Applied Calculus</t>
  </si>
  <si>
    <t>Qualitative Research Methods</t>
  </si>
  <si>
    <t>Module Number</t>
  </si>
  <si>
    <t>Module Name</t>
  </si>
  <si>
    <t>Workload CP</t>
  </si>
  <si>
    <t>Fall 2023</t>
  </si>
  <si>
    <t>Spring 2024</t>
  </si>
  <si>
    <t>Fall 2024</t>
  </si>
  <si>
    <t>Spring 2025</t>
  </si>
  <si>
    <t>Total</t>
  </si>
  <si>
    <t>Status</t>
  </si>
  <si>
    <t>m</t>
  </si>
  <si>
    <t>me</t>
  </si>
  <si>
    <t>Methods modules</t>
  </si>
  <si>
    <t>Logic</t>
  </si>
  <si>
    <t>Causation /Correlation</t>
  </si>
  <si>
    <t>Agumentation Data Visualization Communication</t>
  </si>
  <si>
    <t>Linear Model- Matrices/ Complex Problem Solving</t>
  </si>
  <si>
    <t>Community Impact Project/ Agency, Leadership &amp; Accountabilty</t>
  </si>
  <si>
    <t>Choice Modules</t>
  </si>
  <si>
    <t>CH-132</t>
  </si>
  <si>
    <t>Fundamentals of Earth Sciences</t>
  </si>
  <si>
    <t>CH-133</t>
  </si>
  <si>
    <t>Environmental Systems &amp; Global Change</t>
  </si>
  <si>
    <t>Major Change option after 1 semester based on free Choice module selection:</t>
  </si>
  <si>
    <t>Major Change option after 1 year based on free Choice module selection:</t>
  </si>
  <si>
    <t xml:space="preserve"> Methods Modules</t>
  </si>
  <si>
    <t>Module No.2</t>
  </si>
  <si>
    <t>Free Choice Modules Spring</t>
  </si>
  <si>
    <t>Minor Options</t>
  </si>
  <si>
    <t>Major Change Options after 1 semester</t>
  </si>
  <si>
    <t>Major Change Options after 1 year</t>
  </si>
  <si>
    <t>CH-101</t>
  </si>
  <si>
    <t>General Cell Biology</t>
  </si>
  <si>
    <t>IRPH</t>
  </si>
  <si>
    <t>CH-141</t>
  </si>
  <si>
    <t>Modern Physics</t>
  </si>
  <si>
    <t>CH-231</t>
  </si>
  <si>
    <t>Algorithms &amp; Data Structures</t>
  </si>
  <si>
    <t>CH-240</t>
  </si>
  <si>
    <t>General Industrial Engineering</t>
  </si>
  <si>
    <t>CH-331</t>
  </si>
  <si>
    <t>Introduction to Modern European History</t>
  </si>
  <si>
    <t>CH-701</t>
  </si>
  <si>
    <t>Data Structures &amp; Processing</t>
  </si>
  <si>
    <t>Module No.</t>
  </si>
  <si>
    <t>Free Choice Modules Fall</t>
  </si>
  <si>
    <t>CH-100</t>
  </si>
  <si>
    <t>General Biochemistry</t>
  </si>
  <si>
    <t>CH-140</t>
  </si>
  <si>
    <t>Classical Physics</t>
  </si>
  <si>
    <t>CH-230</t>
  </si>
  <si>
    <t>Programming in C/C++</t>
  </si>
  <si>
    <t>CH-241</t>
  </si>
  <si>
    <t>General Logistics</t>
  </si>
  <si>
    <t>CH-330</t>
  </si>
  <si>
    <t>CH-700</t>
  </si>
  <si>
    <t>CH-210</t>
  </si>
  <si>
    <t>CH-340</t>
  </si>
  <si>
    <t>CH-211</t>
  </si>
  <si>
    <t>CH-341</t>
  </si>
  <si>
    <t>General Electrical Engineering II</t>
  </si>
  <si>
    <t>Essentials of Social Psychology</t>
  </si>
  <si>
    <t>General Electrical Engineering I</t>
  </si>
  <si>
    <t>Programming in Python &amp; C++</t>
  </si>
  <si>
    <t>Essentials of Cognitive Psychology</t>
  </si>
  <si>
    <t>BCCB</t>
  </si>
  <si>
    <t>ESSMER</t>
  </si>
  <si>
    <t>PHDS</t>
  </si>
  <si>
    <t>CS</t>
  </si>
  <si>
    <t>ECE</t>
  </si>
  <si>
    <t>Software Development</t>
  </si>
  <si>
    <t>IEM</t>
  </si>
  <si>
    <t>ISCP</t>
  </si>
  <si>
    <t>SMP</t>
  </si>
  <si>
    <t>Data Science</t>
  </si>
  <si>
    <t>Core Algorithms &amp; Data Structures</t>
  </si>
  <si>
    <t>Introduction to International Relations Theory</t>
  </si>
  <si>
    <t xml:space="preserve">Minor Option based on free Choice module selection: </t>
  </si>
  <si>
    <t>Language &amp; Humanities Modules</t>
  </si>
  <si>
    <t>Total Credits required: 5</t>
  </si>
  <si>
    <t>New Skills Modules</t>
  </si>
  <si>
    <t>Total Credits required: 20</t>
  </si>
  <si>
    <t>Fall 2025</t>
  </si>
  <si>
    <t>Spring 2026</t>
  </si>
  <si>
    <t>Fall 2026</t>
  </si>
  <si>
    <t>Spring 2027</t>
  </si>
  <si>
    <t>Major: IBA</t>
  </si>
  <si>
    <t>CAS-S-IBA-80X</t>
  </si>
  <si>
    <t>CA-IBA-800-T</t>
  </si>
  <si>
    <t>CA-IBA-800-S</t>
  </si>
  <si>
    <t>CO-600</t>
  </si>
  <si>
    <t>Applied Project Management</t>
  </si>
  <si>
    <t>CO-601</t>
  </si>
  <si>
    <t>International Strategic Management</t>
  </si>
  <si>
    <t>CO-603</t>
  </si>
  <si>
    <t>GEM</t>
  </si>
  <si>
    <t>If you are choosing German as a complete beginner, pleaser register for German A1.1 and make sure to also register for the correct course (small group) in Campus Net. German has mandatory attendance as a module achievement, meaning you cannot take the exam if you have missed more than 3 classes. You therefore cannot register after the 03.09.23. If you have already started learning German, you will need to take a placement test to ensure you are allocated your correct level.</t>
  </si>
  <si>
    <t>CTNS-NSK-01/02</t>
  </si>
  <si>
    <t xml:space="preserve">CTNS-NSK-03/04  </t>
  </si>
  <si>
    <t xml:space="preserve">CTNS-NSK-07/08 </t>
  </si>
  <si>
    <t>CTNS-NSK-05/06</t>
  </si>
  <si>
    <t>CTNS-CIP-10/ CTNS-NSK-09</t>
  </si>
  <si>
    <t>SDT-103</t>
  </si>
  <si>
    <t>Development in JVM Languages</t>
  </si>
  <si>
    <t>SDT-101</t>
  </si>
  <si>
    <t>SDT-102</t>
  </si>
  <si>
    <t>CTMS-MAT-08</t>
  </si>
  <si>
    <t>CTMS-MET-04</t>
  </si>
  <si>
    <t>Intro to International Business</t>
  </si>
  <si>
    <t>CO-611</t>
  </si>
  <si>
    <t>CO-612</t>
  </si>
  <si>
    <t>Design Thinking, E-Business &amp; E-Services</t>
  </si>
  <si>
    <t>Entrepreneurship &amp; Innovation*</t>
  </si>
  <si>
    <t>Digital Transformation &amp; Info Economy*</t>
  </si>
  <si>
    <t>Entrepreneurial Challenges and Creative Solutions</t>
  </si>
  <si>
    <t>CO-613</t>
  </si>
  <si>
    <t>For the purpose of Entry Advising, please make sure to download, save and then edit this form to ensure all functionalities are accessible. You only need to select the modules for your first year (Choice, Methods, Language &amp; Humanities) at this point with a workload of 30 CP per semester. For a summary of your selections and further instructions, please view the "Entry Advising Form" sheet.</t>
  </si>
  <si>
    <t>CH-320</t>
  </si>
  <si>
    <t>Introduction to the Social Sciences I</t>
  </si>
  <si>
    <t>CH-321</t>
  </si>
  <si>
    <t>Introduction to the Social Sciences II</t>
  </si>
  <si>
    <t xml:space="preserve">Introduction to Data Science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</si>
</sst>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8"/>
      <color theme="0"/>
      <name val="Calibri"/>
      <family val="2"/>
      <scheme val="minor"/>
    </font>
    <font>
      <b/>
      <sz val="16"/>
      <color theme="0"/>
      <name val="Calibri"/>
      <family val="2"/>
    </font>
    <font>
      <sz val="9"/>
      <color indexed="81"/>
      <name val="Tahoma"/>
      <family val="2"/>
    </font>
    <font>
      <b/>
      <sz val="9"/>
      <color indexed="81"/>
      <name val="Tahoma"/>
      <family val="2"/>
    </font>
    <font>
      <b/>
      <u/>
      <sz val="11"/>
      <color theme="1"/>
      <name val="Calibri"/>
      <family val="2"/>
      <scheme val="minor"/>
    </font>
    <font>
      <b/>
      <u/>
      <sz val="9"/>
      <color indexed="81"/>
      <name val="Tahoma"/>
      <family val="2"/>
    </font>
    <font>
      <b/>
      <u/>
      <sz val="11"/>
      <color rgb="FFFF0000"/>
      <name val="Calibri"/>
      <family val="2"/>
      <scheme val="minor"/>
    </font>
    <font>
      <sz val="11"/>
      <color rgb="FF00B050"/>
      <name val="Calibri"/>
      <family val="2"/>
      <scheme val="minor"/>
    </font>
    <font>
      <i/>
      <sz val="11"/>
      <color theme="1"/>
      <name val="Calibri"/>
      <family val="2"/>
      <scheme val="minor"/>
    </font>
    <font>
      <sz val="11"/>
      <name val="Calibri"/>
      <family val="2"/>
      <scheme val="minor"/>
    </font>
    <font>
      <b/>
      <sz val="11"/>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0000"/>
        <bgColor indexed="64"/>
      </patternFill>
    </fill>
    <fill>
      <patternFill patternType="solid">
        <fgColor rgb="FFCCFF99"/>
        <bgColor indexed="64"/>
      </patternFill>
    </fill>
    <fill>
      <patternFill patternType="solid">
        <fgColor rgb="FFFFCCCC"/>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CE4D6"/>
        <bgColor indexed="64"/>
      </patternFill>
    </fill>
    <fill>
      <patternFill patternType="solid">
        <fgColor theme="5" tint="0.79998168889431442"/>
        <bgColor theme="5" tint="0.79998168889431442"/>
      </patternFill>
    </fill>
  </fills>
  <borders count="32">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top style="thin">
        <color auto="1"/>
      </top>
      <bottom style="medium">
        <color indexed="64"/>
      </bottom>
      <diagonal/>
    </border>
    <border>
      <left style="thin">
        <color theme="5" tint="0.39997558519241921"/>
      </left>
      <right/>
      <top style="thin">
        <color theme="5" tint="0.39997558519241921"/>
      </top>
      <bottom style="thin">
        <color theme="5" tint="0.39997558519241921"/>
      </bottom>
      <diagonal/>
    </border>
    <border>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s>
  <cellStyleXfs count="1">
    <xf numFmtId="0" fontId="0" fillId="0" borderId="0"/>
  </cellStyleXfs>
  <cellXfs count="134">
    <xf numFmtId="0" fontId="0" fillId="0" borderId="0" xfId="0"/>
    <xf numFmtId="0" fontId="0" fillId="0" borderId="0" xfId="0" applyBorder="1" applyProtection="1"/>
    <xf numFmtId="0" fontId="0" fillId="0" borderId="1" xfId="0" applyBorder="1" applyProtection="1"/>
    <xf numFmtId="0" fontId="0" fillId="2" borderId="4" xfId="0" applyFill="1" applyBorder="1" applyProtection="1"/>
    <xf numFmtId="0" fontId="0" fillId="2" borderId="5" xfId="0" applyFill="1" applyBorder="1" applyProtection="1"/>
    <xf numFmtId="0" fontId="4" fillId="4" borderId="0" xfId="0" applyFont="1" applyFill="1" applyBorder="1" applyProtection="1"/>
    <xf numFmtId="0" fontId="4" fillId="4" borderId="1" xfId="0" applyFont="1" applyFill="1" applyBorder="1" applyProtection="1"/>
    <xf numFmtId="0" fontId="5" fillId="4" borderId="0" xfId="0" applyFont="1" applyFill="1" applyBorder="1" applyProtection="1"/>
    <xf numFmtId="0" fontId="0" fillId="0" borderId="0" xfId="0"/>
    <xf numFmtId="0" fontId="0" fillId="3" borderId="2" xfId="0" applyFill="1" applyBorder="1" applyAlignment="1" applyProtection="1">
      <alignment wrapText="1"/>
      <protection locked="0"/>
    </xf>
    <xf numFmtId="1" fontId="0" fillId="3" borderId="2" xfId="0" applyNumberFormat="1" applyFill="1" applyBorder="1" applyAlignment="1" applyProtection="1">
      <alignment wrapText="1"/>
      <protection locked="0"/>
    </xf>
    <xf numFmtId="2" fontId="0" fillId="3" borderId="2" xfId="0" applyNumberFormat="1" applyFill="1" applyBorder="1" applyAlignment="1" applyProtection="1">
      <alignment wrapText="1"/>
      <protection locked="0"/>
    </xf>
    <xf numFmtId="0" fontId="2" fillId="0" borderId="2" xfId="0" applyFont="1" applyBorder="1" applyAlignment="1" applyProtection="1">
      <alignment horizontal="center" wrapText="1"/>
    </xf>
    <xf numFmtId="0" fontId="2" fillId="0" borderId="2" xfId="0" applyFont="1" applyBorder="1" applyAlignment="1" applyProtection="1">
      <alignment horizontal="center"/>
    </xf>
    <xf numFmtId="0" fontId="1" fillId="0" borderId="0" xfId="0" applyFont="1" applyBorder="1" applyAlignment="1" applyProtection="1">
      <alignment horizontal="left" wrapText="1"/>
    </xf>
    <xf numFmtId="0" fontId="3" fillId="0" borderId="0" xfId="0" applyFont="1" applyAlignment="1">
      <alignment horizontal="center"/>
    </xf>
    <xf numFmtId="0" fontId="2" fillId="0" borderId="0" xfId="0" applyFont="1"/>
    <xf numFmtId="0" fontId="1" fillId="0" borderId="0" xfId="0" applyFont="1"/>
    <xf numFmtId="2" fontId="2" fillId="0" borderId="0" xfId="0" applyNumberFormat="1" applyFont="1" applyAlignment="1">
      <alignment horizontal="left"/>
    </xf>
    <xf numFmtId="2" fontId="8" fillId="0" borderId="0" xfId="0" applyNumberFormat="1" applyFont="1"/>
    <xf numFmtId="2" fontId="8" fillId="0" borderId="0" xfId="0" applyNumberFormat="1" applyFont="1" applyAlignment="1">
      <alignment horizontal="left"/>
    </xf>
    <xf numFmtId="1" fontId="0" fillId="3" borderId="2" xfId="0" applyNumberFormat="1" applyFill="1" applyBorder="1" applyAlignment="1" applyProtection="1">
      <alignment wrapText="1"/>
      <protection locked="0"/>
    </xf>
    <xf numFmtId="2" fontId="10" fillId="0" borderId="0" xfId="0" applyNumberFormat="1" applyFont="1"/>
    <xf numFmtId="2" fontId="10" fillId="0" borderId="0" xfId="0" applyNumberFormat="1" applyFont="1" applyAlignment="1">
      <alignment horizontal="left"/>
    </xf>
    <xf numFmtId="0" fontId="11" fillId="0" borderId="0" xfId="0" applyFont="1"/>
    <xf numFmtId="0" fontId="2" fillId="3" borderId="2" xfId="0" applyFont="1" applyFill="1" applyBorder="1" applyAlignment="1" applyProtection="1">
      <alignment wrapText="1"/>
      <protection locked="0"/>
    </xf>
    <xf numFmtId="0" fontId="0" fillId="5" borderId="2" xfId="0" applyFill="1" applyBorder="1" applyAlignment="1" applyProtection="1">
      <alignment wrapText="1"/>
      <protection locked="0"/>
    </xf>
    <xf numFmtId="2" fontId="0" fillId="5" borderId="2" xfId="0" applyNumberFormat="1" applyFill="1" applyBorder="1" applyAlignment="1" applyProtection="1">
      <alignment wrapText="1"/>
      <protection locked="0"/>
    </xf>
    <xf numFmtId="0" fontId="2" fillId="0" borderId="2" xfId="0" applyFont="1" applyBorder="1"/>
    <xf numFmtId="0" fontId="2" fillId="0" borderId="2" xfId="0" applyFont="1" applyBorder="1" applyAlignment="1">
      <alignment wrapText="1"/>
    </xf>
    <xf numFmtId="1" fontId="0" fillId="0" borderId="0" xfId="0" applyNumberFormat="1"/>
    <xf numFmtId="0" fontId="8" fillId="0" borderId="0" xfId="0" applyFont="1"/>
    <xf numFmtId="2" fontId="0" fillId="0" borderId="0" xfId="0" applyNumberFormat="1"/>
    <xf numFmtId="0" fontId="2" fillId="3" borderId="2" xfId="0" applyFont="1" applyFill="1" applyBorder="1" applyAlignment="1" applyProtection="1">
      <alignment horizontal="left" wrapText="1"/>
      <protection locked="0"/>
    </xf>
    <xf numFmtId="1" fontId="0" fillId="3" borderId="14" xfId="0" applyNumberFormat="1" applyFill="1" applyBorder="1" applyAlignment="1" applyProtection="1">
      <alignment wrapText="1"/>
      <protection locked="0"/>
    </xf>
    <xf numFmtId="0" fontId="0" fillId="3" borderId="14" xfId="0" applyFill="1" applyBorder="1" applyAlignment="1" applyProtection="1">
      <alignment wrapText="1"/>
      <protection locked="0"/>
    </xf>
    <xf numFmtId="1" fontId="0" fillId="5" borderId="15" xfId="0" applyNumberFormat="1" applyFill="1" applyBorder="1" applyAlignment="1" applyProtection="1">
      <alignment wrapText="1"/>
      <protection locked="0"/>
    </xf>
    <xf numFmtId="0" fontId="0" fillId="5" borderId="16" xfId="0" applyFill="1" applyBorder="1" applyAlignment="1" applyProtection="1">
      <alignment wrapText="1"/>
      <protection locked="0"/>
    </xf>
    <xf numFmtId="0" fontId="0" fillId="5" borderId="17" xfId="0" applyFill="1" applyBorder="1" applyAlignment="1" applyProtection="1">
      <alignment wrapText="1"/>
      <protection locked="0"/>
    </xf>
    <xf numFmtId="1" fontId="0" fillId="5" borderId="18" xfId="0" applyNumberFormat="1" applyFill="1" applyBorder="1" applyAlignment="1" applyProtection="1">
      <alignment wrapText="1"/>
      <protection locked="0"/>
    </xf>
    <xf numFmtId="0" fontId="0" fillId="5" borderId="19" xfId="0" applyFill="1" applyBorder="1" applyAlignment="1" applyProtection="1">
      <alignment wrapText="1"/>
      <protection locked="0"/>
    </xf>
    <xf numFmtId="1" fontId="0" fillId="5" borderId="20" xfId="0" applyNumberFormat="1" applyFill="1" applyBorder="1" applyAlignment="1" applyProtection="1">
      <alignment wrapText="1"/>
      <protection locked="0"/>
    </xf>
    <xf numFmtId="0" fontId="0" fillId="5" borderId="21" xfId="0" applyFill="1" applyBorder="1" applyAlignment="1" applyProtection="1">
      <alignment wrapText="1"/>
      <protection locked="0"/>
    </xf>
    <xf numFmtId="0" fontId="0" fillId="5" borderId="22" xfId="0" applyFill="1" applyBorder="1" applyAlignment="1" applyProtection="1">
      <alignment wrapText="1"/>
      <protection locked="0"/>
    </xf>
    <xf numFmtId="0" fontId="0" fillId="0" borderId="6" xfId="0" applyBorder="1"/>
    <xf numFmtId="0" fontId="0" fillId="0" borderId="7" xfId="0" applyBorder="1"/>
    <xf numFmtId="0" fontId="0" fillId="0" borderId="8" xfId="0" applyBorder="1"/>
    <xf numFmtId="0" fontId="8" fillId="0" borderId="9" xfId="0" applyFont="1" applyBorder="1"/>
    <xf numFmtId="0" fontId="2" fillId="0" borderId="0" xfId="0" applyFont="1" applyBorder="1"/>
    <xf numFmtId="0" fontId="2" fillId="0" borderId="12" xfId="0" applyFont="1" applyBorder="1"/>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0" fontId="3" fillId="0" borderId="0" xfId="0" applyFont="1" applyAlignment="1">
      <alignment horizontal="center"/>
    </xf>
    <xf numFmtId="2" fontId="3" fillId="7" borderId="23" xfId="0" applyNumberFormat="1" applyFont="1" applyFill="1" applyBorder="1" applyProtection="1"/>
    <xf numFmtId="2" fontId="0" fillId="3" borderId="2" xfId="0" applyNumberFormat="1" applyFill="1" applyBorder="1" applyAlignment="1" applyProtection="1">
      <alignment wrapText="1"/>
    </xf>
    <xf numFmtId="2" fontId="0" fillId="5" borderId="2" xfId="0" applyNumberFormat="1" applyFill="1" applyBorder="1" applyAlignment="1" applyProtection="1">
      <alignment wrapText="1"/>
    </xf>
    <xf numFmtId="2" fontId="0" fillId="3" borderId="14" xfId="0" applyNumberFormat="1" applyFill="1" applyBorder="1" applyAlignment="1" applyProtection="1">
      <alignment wrapText="1"/>
    </xf>
    <xf numFmtId="2" fontId="0" fillId="5" borderId="16" xfId="0" applyNumberFormat="1" applyFill="1" applyBorder="1" applyAlignment="1" applyProtection="1">
      <alignment wrapText="1"/>
    </xf>
    <xf numFmtId="2" fontId="0" fillId="5" borderId="21" xfId="0" applyNumberFormat="1" applyFill="1" applyBorder="1" applyAlignment="1" applyProtection="1">
      <alignment wrapText="1"/>
    </xf>
    <xf numFmtId="2" fontId="1" fillId="3" borderId="2" xfId="0" applyNumberFormat="1" applyFont="1" applyFill="1" applyBorder="1" applyAlignment="1" applyProtection="1">
      <alignment wrapText="1"/>
    </xf>
    <xf numFmtId="2" fontId="13" fillId="3" borderId="2" xfId="0" applyNumberFormat="1" applyFont="1" applyFill="1" applyBorder="1" applyAlignment="1" applyProtection="1">
      <alignment wrapText="1"/>
    </xf>
    <xf numFmtId="2" fontId="0" fillId="3" borderId="14" xfId="0" applyNumberFormat="1" applyFill="1" applyBorder="1" applyAlignment="1" applyProtection="1">
      <alignment wrapText="1"/>
      <protection locked="0"/>
    </xf>
    <xf numFmtId="2" fontId="0" fillId="5" borderId="24" xfId="0" applyNumberFormat="1" applyFill="1" applyBorder="1" applyAlignment="1" applyProtection="1">
      <alignment wrapText="1"/>
      <protection locked="0"/>
    </xf>
    <xf numFmtId="2" fontId="0" fillId="5" borderId="3" xfId="0" applyNumberFormat="1" applyFill="1" applyBorder="1" applyAlignment="1" applyProtection="1">
      <alignment wrapText="1"/>
      <protection locked="0"/>
    </xf>
    <xf numFmtId="2" fontId="0" fillId="5" borderId="25" xfId="0" applyNumberFormat="1" applyFill="1" applyBorder="1" applyAlignment="1" applyProtection="1">
      <alignment wrapText="1"/>
      <protection locked="0"/>
    </xf>
    <xf numFmtId="2" fontId="0" fillId="5" borderId="26" xfId="0" applyNumberFormat="1" applyFill="1" applyBorder="1" applyAlignment="1" applyProtection="1">
      <alignment wrapText="1"/>
    </xf>
    <xf numFmtId="2" fontId="0" fillId="5" borderId="5" xfId="0" applyNumberFormat="1" applyFill="1" applyBorder="1" applyAlignment="1" applyProtection="1">
      <alignment wrapText="1"/>
    </xf>
    <xf numFmtId="2" fontId="0" fillId="5" borderId="27" xfId="0" applyNumberFormat="1" applyFill="1" applyBorder="1" applyAlignment="1" applyProtection="1">
      <alignment wrapText="1"/>
    </xf>
    <xf numFmtId="0" fontId="0" fillId="0" borderId="2" xfId="0" applyBorder="1"/>
    <xf numFmtId="0" fontId="0" fillId="0" borderId="28" xfId="0" applyBorder="1"/>
    <xf numFmtId="0" fontId="3" fillId="2" borderId="3" xfId="0" applyFont="1" applyFill="1" applyBorder="1"/>
    <xf numFmtId="2" fontId="0" fillId="5" borderId="24" xfId="0" applyNumberFormat="1" applyFill="1" applyBorder="1" applyAlignment="1" applyProtection="1">
      <alignment wrapText="1"/>
    </xf>
    <xf numFmtId="2" fontId="0" fillId="5" borderId="3" xfId="0" applyNumberFormat="1" applyFill="1" applyBorder="1" applyAlignment="1" applyProtection="1">
      <alignment wrapText="1"/>
    </xf>
    <xf numFmtId="2" fontId="0" fillId="5" borderId="25" xfId="0" applyNumberFormat="1" applyFill="1" applyBorder="1" applyAlignment="1" applyProtection="1">
      <alignment wrapText="1"/>
    </xf>
    <xf numFmtId="1" fontId="0" fillId="8" borderId="2" xfId="0" applyNumberFormat="1" applyFill="1" applyBorder="1" applyAlignment="1" applyProtection="1">
      <alignment wrapText="1"/>
      <protection locked="0"/>
    </xf>
    <xf numFmtId="2" fontId="0" fillId="8" borderId="2" xfId="0" applyNumberFormat="1" applyFill="1" applyBorder="1" applyAlignment="1" applyProtection="1">
      <alignment wrapText="1"/>
    </xf>
    <xf numFmtId="2" fontId="0" fillId="8" borderId="2" xfId="0" applyNumberFormat="1" applyFill="1" applyBorder="1" applyAlignment="1" applyProtection="1">
      <alignment wrapText="1"/>
      <protection locked="0"/>
    </xf>
    <xf numFmtId="0" fontId="0" fillId="8" borderId="2" xfId="0" applyFill="1" applyBorder="1" applyAlignment="1" applyProtection="1">
      <alignment wrapText="1"/>
      <protection locked="0"/>
    </xf>
    <xf numFmtId="0" fontId="0" fillId="3" borderId="2" xfId="0" applyFill="1" applyBorder="1"/>
    <xf numFmtId="1" fontId="0" fillId="5" borderId="2" xfId="0" applyNumberFormat="1" applyFill="1" applyBorder="1" applyAlignment="1"/>
    <xf numFmtId="0" fontId="0" fillId="5" borderId="2" xfId="0" applyFill="1" applyBorder="1"/>
    <xf numFmtId="1" fontId="0" fillId="8" borderId="2" xfId="0" applyNumberFormat="1" applyFill="1" applyBorder="1" applyAlignment="1" applyProtection="1">
      <alignment wrapText="1"/>
    </xf>
    <xf numFmtId="1" fontId="0" fillId="8" borderId="2" xfId="0" applyNumberFormat="1" applyFill="1" applyBorder="1" applyAlignment="1" applyProtection="1"/>
    <xf numFmtId="0" fontId="0" fillId="9" borderId="0" xfId="0" applyFill="1"/>
    <xf numFmtId="0" fontId="3" fillId="0" borderId="0" xfId="0" applyFont="1" applyAlignment="1">
      <alignment horizontal="center"/>
    </xf>
    <xf numFmtId="1" fontId="0" fillId="5" borderId="2" xfId="0" applyNumberFormat="1" applyFill="1" applyBorder="1" applyAlignment="1" applyProtection="1">
      <alignment wrapText="1"/>
    </xf>
    <xf numFmtId="0" fontId="14" fillId="0" borderId="0" xfId="0" applyFont="1"/>
    <xf numFmtId="2" fontId="0" fillId="5" borderId="2" xfId="0" applyNumberFormat="1" applyFill="1" applyBorder="1"/>
    <xf numFmtId="0" fontId="3" fillId="0" borderId="0" xfId="0" applyFont="1" applyAlignment="1">
      <alignment horizontal="center"/>
    </xf>
    <xf numFmtId="0" fontId="0" fillId="10" borderId="2" xfId="0" applyFill="1" applyBorder="1" applyAlignment="1" applyProtection="1">
      <alignment wrapText="1"/>
      <protection locked="0"/>
    </xf>
    <xf numFmtId="2" fontId="13" fillId="10" borderId="2" xfId="0" applyNumberFormat="1" applyFont="1" applyFill="1" applyBorder="1" applyAlignment="1" applyProtection="1">
      <alignment wrapText="1"/>
    </xf>
    <xf numFmtId="2" fontId="0" fillId="10" borderId="2" xfId="0" applyNumberFormat="1" applyFill="1" applyBorder="1" applyAlignment="1" applyProtection="1">
      <alignment wrapText="1"/>
      <protection locked="0"/>
    </xf>
    <xf numFmtId="2" fontId="0" fillId="10" borderId="2" xfId="0" applyNumberFormat="1" applyFill="1" applyBorder="1" applyAlignment="1" applyProtection="1">
      <alignment wrapText="1"/>
    </xf>
    <xf numFmtId="1" fontId="0" fillId="10" borderId="2" xfId="0" applyNumberFormat="1" applyFill="1" applyBorder="1" applyAlignment="1" applyProtection="1">
      <alignment wrapText="1"/>
    </xf>
    <xf numFmtId="1" fontId="0" fillId="3" borderId="2" xfId="0" applyNumberFormat="1" applyFill="1" applyBorder="1" applyAlignment="1" applyProtection="1">
      <alignment wrapText="1"/>
    </xf>
    <xf numFmtId="0" fontId="0" fillId="3" borderId="2" xfId="0" applyFill="1" applyBorder="1" applyAlignment="1" applyProtection="1">
      <alignment wrapText="1"/>
    </xf>
    <xf numFmtId="1" fontId="13" fillId="3" borderId="2" xfId="0" applyNumberFormat="1" applyFont="1" applyFill="1" applyBorder="1" applyAlignment="1" applyProtection="1">
      <alignment wrapText="1"/>
      <protection locked="0"/>
    </xf>
    <xf numFmtId="0" fontId="13" fillId="3" borderId="2" xfId="0" applyFont="1" applyFill="1" applyBorder="1" applyAlignment="1" applyProtection="1">
      <alignment wrapText="1"/>
      <protection locked="0"/>
    </xf>
    <xf numFmtId="2" fontId="13" fillId="3" borderId="2" xfId="0" applyNumberFormat="1" applyFont="1" applyFill="1" applyBorder="1" applyAlignment="1" applyProtection="1">
      <alignment wrapText="1"/>
      <protection locked="0"/>
    </xf>
    <xf numFmtId="0" fontId="2" fillId="3" borderId="4" xfId="0" applyFont="1" applyFill="1" applyBorder="1" applyAlignment="1" applyProtection="1">
      <alignment horizontal="left" wrapText="1"/>
      <protection locked="0"/>
    </xf>
    <xf numFmtId="0" fontId="0" fillId="6" borderId="6" xfId="0" applyFill="1" applyBorder="1" applyAlignment="1">
      <alignment horizontal="left" wrapText="1"/>
    </xf>
    <xf numFmtId="0" fontId="0" fillId="6" borderId="7" xfId="0" applyFill="1" applyBorder="1" applyAlignment="1">
      <alignment horizontal="left" wrapText="1"/>
    </xf>
    <xf numFmtId="0" fontId="0" fillId="6" borderId="8" xfId="0" applyFill="1" applyBorder="1" applyAlignment="1">
      <alignment horizontal="left" wrapText="1"/>
    </xf>
    <xf numFmtId="0" fontId="0" fillId="6" borderId="11" xfId="0" applyFill="1" applyBorder="1" applyAlignment="1">
      <alignment horizontal="left" wrapText="1"/>
    </xf>
    <xf numFmtId="0" fontId="0" fillId="6" borderId="12" xfId="0" applyFill="1" applyBorder="1" applyAlignment="1">
      <alignment horizontal="left" wrapText="1"/>
    </xf>
    <xf numFmtId="0" fontId="0" fillId="6" borderId="13" xfId="0" applyFill="1" applyBorder="1" applyAlignment="1">
      <alignment horizontal="left" wrapText="1"/>
    </xf>
    <xf numFmtId="0" fontId="0" fillId="6" borderId="9" xfId="0" applyFill="1" applyBorder="1" applyAlignment="1">
      <alignment horizontal="left" wrapText="1"/>
    </xf>
    <xf numFmtId="0" fontId="0" fillId="6" borderId="0" xfId="0" applyFill="1" applyBorder="1" applyAlignment="1">
      <alignment horizontal="left" wrapText="1"/>
    </xf>
    <xf numFmtId="0" fontId="0" fillId="6" borderId="10" xfId="0" applyFill="1" applyBorder="1" applyAlignment="1">
      <alignment horizontal="left" wrapText="1"/>
    </xf>
    <xf numFmtId="0" fontId="2" fillId="3" borderId="2" xfId="0" applyFont="1" applyFill="1" applyBorder="1" applyAlignment="1" applyProtection="1">
      <alignment horizontal="left" wrapText="1"/>
      <protection locked="0"/>
    </xf>
    <xf numFmtId="0" fontId="0" fillId="0" borderId="0" xfId="0" applyBorder="1" applyAlignment="1" applyProtection="1">
      <alignment horizontal="left" wrapText="1"/>
    </xf>
    <xf numFmtId="0" fontId="0" fillId="0" borderId="10" xfId="0" applyBorder="1" applyAlignment="1" applyProtection="1">
      <alignment horizontal="left" wrapText="1"/>
    </xf>
    <xf numFmtId="0" fontId="0" fillId="0" borderId="12" xfId="0" applyBorder="1" applyAlignment="1" applyProtection="1">
      <alignment horizontal="left" wrapText="1"/>
    </xf>
    <xf numFmtId="0" fontId="0" fillId="0" borderId="13" xfId="0" applyBorder="1" applyAlignment="1" applyProtection="1">
      <alignment horizontal="left" wrapText="1"/>
    </xf>
    <xf numFmtId="0" fontId="0" fillId="0" borderId="7" xfId="0" applyNumberFormat="1" applyBorder="1" applyAlignment="1" applyProtection="1">
      <alignment horizontal="left" wrapText="1"/>
    </xf>
    <xf numFmtId="0" fontId="0" fillId="0" borderId="8" xfId="0" applyNumberFormat="1" applyBorder="1" applyAlignment="1" applyProtection="1">
      <alignment horizontal="left" wrapText="1"/>
    </xf>
    <xf numFmtId="0" fontId="2" fillId="0" borderId="7" xfId="0" applyNumberFormat="1" applyFont="1" applyBorder="1" applyAlignment="1" applyProtection="1">
      <alignment horizontal="left" wrapText="1"/>
    </xf>
    <xf numFmtId="0" fontId="2" fillId="0" borderId="8" xfId="0" applyNumberFormat="1" applyFont="1" applyBorder="1" applyAlignment="1" applyProtection="1">
      <alignment horizontal="left" wrapText="1"/>
    </xf>
    <xf numFmtId="0" fontId="3" fillId="0" borderId="0" xfId="0" applyFont="1" applyAlignment="1">
      <alignment horizontal="center"/>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11" borderId="29" xfId="0" applyFont="1" applyFill="1" applyBorder="1"/>
    <xf numFmtId="0" fontId="0" fillId="11" borderId="30" xfId="0" applyFont="1" applyFill="1" applyBorder="1"/>
    <xf numFmtId="0" fontId="0" fillId="11" borderId="31" xfId="0" applyFont="1" applyFill="1" applyBorder="1"/>
  </cellXfs>
  <cellStyles count="1">
    <cellStyle name="Normal" xfId="0" builtinId="0"/>
  </cellStyles>
  <dxfs count="3">
    <dxf>
      <font>
        <condense val="0"/>
        <extend val="0"/>
        <color rgb="FF9C0006"/>
      </font>
      <fill>
        <patternFill>
          <bgColor rgb="FFFFC7CE"/>
        </patternFill>
      </fill>
    </dxf>
    <dxf>
      <font>
        <color auto="1"/>
      </font>
      <fill>
        <patternFill>
          <bgColor rgb="FFFF0000"/>
        </patternFill>
      </fill>
    </dxf>
    <dxf>
      <font>
        <condense val="0"/>
        <extend val="0"/>
        <color rgb="FF9C0006"/>
      </font>
      <fill>
        <patternFill>
          <bgColor rgb="FFFFC7CE"/>
        </patternFill>
      </fill>
    </dxf>
  </dxfs>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12700</xdr:colOff>
      <xdr:row>1</xdr:row>
      <xdr:rowOff>158750</xdr:rowOff>
    </xdr:from>
    <xdr:to>
      <xdr:col>11</xdr:col>
      <xdr:colOff>0</xdr:colOff>
      <xdr:row>16</xdr:row>
      <xdr:rowOff>57150</xdr:rowOff>
    </xdr:to>
    <xdr:sp macro="" textlink="">
      <xdr:nvSpPr>
        <xdr:cNvPr id="2" name="TextBox 1">
          <a:extLst>
            <a:ext uri="{FF2B5EF4-FFF2-40B4-BE49-F238E27FC236}">
              <a16:creationId xmlns:a16="http://schemas.microsoft.com/office/drawing/2014/main" id="{26C93DA0-89E9-4974-A519-9171919E3C31}"/>
            </a:ext>
          </a:extLst>
        </xdr:cNvPr>
        <xdr:cNvSpPr txBox="1"/>
      </xdr:nvSpPr>
      <xdr:spPr>
        <a:xfrm>
          <a:off x="6661150" y="393700"/>
          <a:ext cx="3035300" cy="266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This is an overview of the modules you need to register yourself for in your first and second semesters. </a:t>
          </a:r>
        </a:p>
        <a:p>
          <a:r>
            <a:rPr lang="de-DE" sz="1100"/>
            <a:t>-&gt;You can select modules marked as "me" (mandatory elective) from the drop-down menu in the respective area in the "Study Plan" sheet of this document. </a:t>
          </a:r>
        </a:p>
        <a:p>
          <a:r>
            <a:rPr lang="de-DE" sz="1100"/>
            <a:t>-&gt;</a:t>
          </a:r>
          <a:r>
            <a:rPr lang="de-DE" sz="1100" baseline="0"/>
            <a:t> </a:t>
          </a:r>
          <a:r>
            <a:rPr lang="de-DE" sz="1100" baseline="0">
              <a:solidFill>
                <a:srgbClr val="FF0000"/>
              </a:solidFill>
            </a:rPr>
            <a:t>Registrations are not automatic! </a:t>
          </a:r>
          <a:r>
            <a:rPr lang="de-DE" sz="1100" baseline="0"/>
            <a:t>Make sure to follow the instructions you received from Registrar Services and to </a:t>
          </a:r>
          <a:r>
            <a:rPr lang="de-DE" sz="1100" b="1" baseline="0"/>
            <a:t>register yourself for both the modules and module components in Campus Net (e.g. module CH-132, module components CH-132-A and CH-132-B)</a:t>
          </a:r>
          <a:endParaRPr lang="de-DE" sz="1100" b="1"/>
        </a:p>
        <a:p>
          <a:r>
            <a:rPr lang="de-DE" sz="1100"/>
            <a:t>-&gt;</a:t>
          </a:r>
          <a:r>
            <a:rPr lang="de-DE" sz="1100">
              <a:solidFill>
                <a:srgbClr val="FF0000"/>
              </a:solidFill>
            </a:rPr>
            <a:t>The registration period for the fall 2023 semester is from 25.08. to 03.09.23. </a:t>
          </a:r>
        </a:p>
      </xdr:txBody>
    </xdr:sp>
    <xdr:clientData/>
  </xdr:twoCellAnchor>
</xdr:wsDr>
</file>

<file path=xl/persons/person.xml><?xml version="1.0" encoding="utf-8"?>
<personList xmlns="http://schemas.microsoft.com/office/spreadsheetml/2018/threadedcomments" xmlns:x="http://schemas.openxmlformats.org/spreadsheetml/2006/main">
  <person displayName="Irina Chiaburu" id="{8B5CC587-148C-4BEB-B097-A5C0EE39BC05}" userId="7243f58b7da1521e"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69DE859-F250-4020-AFEE-32BFA5E51CF4}" name="Table5" displayName="Table5" ref="F1:F12" totalsRowShown="0">
  <autoFilter ref="F1:F12" xr:uid="{5E3C4567-5E35-45B4-92FD-693997D3F93D}"/>
  <tableColumns count="1">
    <tableColumn id="1" xr3:uid="{5B5A765F-B1C4-473E-B7AD-0A2D8CDCABD2}" name="Minor Options"/>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E412743-7D50-4CAB-A31E-C1E91117067A}" name="Table6" displayName="Table6" ref="H1:H6" totalsRowShown="0">
  <autoFilter ref="H1:H6" xr:uid="{53BF5A91-F685-4B2A-ABA9-63F082B252C5}"/>
  <tableColumns count="1">
    <tableColumn id="1" xr3:uid="{51503423-8BC5-4BD5-B3D0-39B4AAFE33D4}" name="Major Change Options after 1 semester"/>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56B66B1-87C0-45DA-97ED-D28F72C118AD}" name="Table7" displayName="Table7" ref="J1:J6" totalsRowShown="0">
  <autoFilter ref="J1:J6" xr:uid="{10D12992-D6BE-4056-96E7-AF203E27B9F0}"/>
  <tableColumns count="1">
    <tableColumn id="1" xr3:uid="{4EFD82B8-83B8-40D9-9BC5-101372C0F892}" name="Major Change Options after 1 year"/>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30F52D7-6CAD-4A3D-85E8-2B8448C8A259}" name="Table8" displayName="Table8" ref="A1:D14" totalsRowShown="0">
  <autoFilter ref="A1:D14" xr:uid="{1D0CF3BE-2217-44EA-884F-C9BAC1D2D120}"/>
  <tableColumns count="4">
    <tableColumn id="1" xr3:uid="{AEC78537-91B6-4E8C-A6FC-D59FCA0BEB48}" name="Module No."/>
    <tableColumn id="2" xr3:uid="{8C9F319E-55D0-40DC-B221-44B08D938C55}" name="Free Choice Modules Fall"/>
    <tableColumn id="4" xr3:uid="{C7163739-0730-44B6-A853-5A4327C87F11}" name="Module No.2"/>
    <tableColumn id="5" xr3:uid="{46DF33EE-6922-4119-AF79-B281EA11B649}" name="Free Choice Modules Spring"/>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4" dT="2021-09-27T10:20:30.41" personId="{8B5CC587-148C-4BEB-B097-A5C0EE39BC05}" id="{73888CDD-0560-4D5C-B394-1EDF42F0B507}">
    <text>CO 441 and CO 442 are reversed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6"/>
  <sheetViews>
    <sheetView tabSelected="1" topLeftCell="A10" zoomScale="80" zoomScaleNormal="80" workbookViewId="0">
      <selection activeCell="I23" sqref="I23"/>
    </sheetView>
  </sheetViews>
  <sheetFormatPr defaultColWidth="8.77734375" defaultRowHeight="14.4" x14ac:dyDescent="0.3"/>
  <cols>
    <col min="1" max="1" width="18.77734375" customWidth="1"/>
    <col min="2" max="2" width="37.21875" customWidth="1"/>
    <col min="3" max="3" width="10.88671875" style="8" customWidth="1"/>
    <col min="4" max="4" width="13" style="8" customWidth="1"/>
    <col min="6" max="6" width="8.77734375" style="8"/>
    <col min="7" max="7" width="12.44140625" style="8" customWidth="1"/>
    <col min="8" max="8" width="21.44140625" customWidth="1"/>
    <col min="9" max="9" width="24.77734375" customWidth="1"/>
    <col min="10" max="10" width="14.77734375" customWidth="1"/>
    <col min="11" max="11" width="13.21875" customWidth="1"/>
  </cols>
  <sheetData>
    <row r="1" spans="1:10" ht="21" customHeight="1" x14ac:dyDescent="0.35">
      <c r="A1" s="73" t="s">
        <v>0</v>
      </c>
      <c r="B1" s="102" t="s">
        <v>1</v>
      </c>
      <c r="C1" s="102"/>
      <c r="D1" s="102"/>
      <c r="E1" s="3"/>
      <c r="F1" s="3"/>
      <c r="G1" s="3"/>
      <c r="H1" s="25" t="s">
        <v>155</v>
      </c>
      <c r="I1" s="25" t="s">
        <v>30</v>
      </c>
      <c r="J1" s="4"/>
    </row>
    <row r="2" spans="1:10" ht="14.55" customHeight="1" x14ac:dyDescent="0.3">
      <c r="A2" s="1"/>
      <c r="B2" s="1"/>
      <c r="C2" s="1"/>
      <c r="D2" s="1"/>
      <c r="E2" s="1"/>
      <c r="F2" s="1"/>
      <c r="G2" s="1"/>
      <c r="H2" s="112" t="s">
        <v>31</v>
      </c>
      <c r="I2" s="112"/>
      <c r="J2" s="2"/>
    </row>
    <row r="3" spans="1:10" ht="21.75" customHeight="1" x14ac:dyDescent="0.3">
      <c r="A3" s="1"/>
      <c r="B3" s="1"/>
      <c r="C3" s="1"/>
      <c r="D3" s="1"/>
      <c r="E3" s="1"/>
      <c r="F3" s="1"/>
      <c r="G3" s="1"/>
      <c r="H3" s="33" t="s">
        <v>32</v>
      </c>
      <c r="I3" s="33" t="s">
        <v>33</v>
      </c>
      <c r="J3" s="2"/>
    </row>
    <row r="4" spans="1:10" ht="29.25" customHeight="1" thickBot="1" x14ac:dyDescent="0.5">
      <c r="A4" s="7" t="s">
        <v>2</v>
      </c>
      <c r="B4" s="5"/>
      <c r="C4" s="5"/>
      <c r="D4" s="5"/>
      <c r="E4" s="5"/>
      <c r="F4" s="5"/>
      <c r="G4" s="5"/>
      <c r="H4" s="5"/>
      <c r="I4" s="5"/>
      <c r="J4" s="6"/>
    </row>
    <row r="5" spans="1:10" s="8" customFormat="1" ht="43.95" customHeight="1" thickBot="1" x14ac:dyDescent="0.35">
      <c r="A5" s="119" t="s">
        <v>185</v>
      </c>
      <c r="B5" s="119"/>
      <c r="C5" s="119"/>
      <c r="D5" s="119"/>
      <c r="E5" s="119"/>
      <c r="F5" s="119"/>
      <c r="G5" s="119"/>
      <c r="H5" s="119"/>
      <c r="I5" s="119"/>
      <c r="J5" s="120"/>
    </row>
    <row r="6" spans="1:10" ht="30.75" customHeight="1" x14ac:dyDescent="0.3">
      <c r="A6" s="117" t="s">
        <v>34</v>
      </c>
      <c r="B6" s="117"/>
      <c r="C6" s="117"/>
      <c r="D6" s="117"/>
      <c r="E6" s="117"/>
      <c r="F6" s="117"/>
      <c r="G6" s="117"/>
      <c r="H6" s="117"/>
      <c r="I6" s="117"/>
      <c r="J6" s="118"/>
    </row>
    <row r="7" spans="1:10" ht="31.5" customHeight="1" x14ac:dyDescent="0.3">
      <c r="A7" s="113" t="s">
        <v>35</v>
      </c>
      <c r="B7" s="113"/>
      <c r="C7" s="113"/>
      <c r="D7" s="113"/>
      <c r="E7" s="113"/>
      <c r="F7" s="113"/>
      <c r="G7" s="113"/>
      <c r="H7" s="113"/>
      <c r="I7" s="113"/>
      <c r="J7" s="114"/>
    </row>
    <row r="8" spans="1:10" ht="31.5" customHeight="1" x14ac:dyDescent="0.3">
      <c r="A8" s="113" t="s">
        <v>18</v>
      </c>
      <c r="B8" s="113"/>
      <c r="C8" s="113"/>
      <c r="D8" s="113"/>
      <c r="E8" s="113"/>
      <c r="F8" s="113"/>
      <c r="G8" s="113"/>
      <c r="H8" s="113"/>
      <c r="I8" s="113"/>
      <c r="J8" s="114"/>
    </row>
    <row r="9" spans="1:10" ht="14.55" customHeight="1" x14ac:dyDescent="0.3">
      <c r="A9" s="113" t="s">
        <v>49</v>
      </c>
      <c r="B9" s="113"/>
      <c r="C9" s="113"/>
      <c r="D9" s="113"/>
      <c r="E9" s="113"/>
      <c r="F9" s="113"/>
      <c r="G9" s="113"/>
      <c r="H9" s="113"/>
      <c r="I9" s="113"/>
      <c r="J9" s="114"/>
    </row>
    <row r="10" spans="1:10" ht="14.55" customHeight="1" thickBot="1" x14ac:dyDescent="0.35">
      <c r="A10" s="115"/>
      <c r="B10" s="115"/>
      <c r="C10" s="115"/>
      <c r="D10" s="115"/>
      <c r="E10" s="115"/>
      <c r="F10" s="115"/>
      <c r="G10" s="115"/>
      <c r="H10" s="115"/>
      <c r="I10" s="115"/>
      <c r="J10" s="116"/>
    </row>
    <row r="11" spans="1:10" s="8" customFormat="1" ht="14.25" customHeight="1" x14ac:dyDescent="0.3">
      <c r="A11" s="14"/>
      <c r="B11" s="14"/>
      <c r="C11" s="14"/>
      <c r="D11" s="14"/>
      <c r="E11" s="14"/>
      <c r="F11" s="14"/>
      <c r="G11" s="14"/>
      <c r="H11" s="14"/>
      <c r="I11" s="14"/>
      <c r="J11" s="14"/>
    </row>
    <row r="12" spans="1:10" ht="18" x14ac:dyDescent="0.35">
      <c r="B12" s="15" t="s">
        <v>7</v>
      </c>
      <c r="C12" s="55"/>
      <c r="D12" s="55"/>
      <c r="H12" s="16" t="s">
        <v>13</v>
      </c>
    </row>
    <row r="13" spans="1:10" ht="28.8" x14ac:dyDescent="0.3">
      <c r="A13" s="12" t="s">
        <v>4</v>
      </c>
      <c r="B13" s="13" t="s">
        <v>5</v>
      </c>
      <c r="C13" s="13" t="s">
        <v>51</v>
      </c>
      <c r="D13" s="12" t="s">
        <v>52</v>
      </c>
      <c r="E13" s="12" t="s">
        <v>3</v>
      </c>
      <c r="F13" s="12" t="s">
        <v>19</v>
      </c>
      <c r="G13" s="12" t="s">
        <v>78</v>
      </c>
      <c r="H13" s="12" t="s">
        <v>6</v>
      </c>
    </row>
    <row r="14" spans="1:10" x14ac:dyDescent="0.3">
      <c r="A14" s="21" t="s">
        <v>56</v>
      </c>
      <c r="B14" s="9" t="s">
        <v>177</v>
      </c>
      <c r="C14" s="57">
        <v>7.5</v>
      </c>
      <c r="D14" s="11" t="s">
        <v>53</v>
      </c>
      <c r="E14" s="57" t="str">
        <f>IF(D14="Earned",C14,"")</f>
        <v/>
      </c>
      <c r="F14" s="57" t="str">
        <f>IF(D14="Planned",C14,"")</f>
        <v/>
      </c>
      <c r="G14" s="57" t="s">
        <v>79</v>
      </c>
      <c r="H14" s="9" t="s">
        <v>73</v>
      </c>
    </row>
    <row r="15" spans="1:10" x14ac:dyDescent="0.3">
      <c r="A15" s="21" t="s">
        <v>57</v>
      </c>
      <c r="B15" s="9" t="s">
        <v>58</v>
      </c>
      <c r="C15" s="57">
        <v>7.5</v>
      </c>
      <c r="D15" s="11" t="s">
        <v>53</v>
      </c>
      <c r="E15" s="57" t="str">
        <f t="shared" ref="E15:E19" si="0">IF(D15="Earned",C15,"")</f>
        <v/>
      </c>
      <c r="F15" s="57" t="str">
        <f t="shared" ref="F15:F19" si="1">IF(D15="Planned",C15,"")</f>
        <v/>
      </c>
      <c r="G15" s="57" t="s">
        <v>79</v>
      </c>
      <c r="H15" s="9" t="s">
        <v>74</v>
      </c>
    </row>
    <row r="16" spans="1:10" x14ac:dyDescent="0.3">
      <c r="A16" s="21" t="s">
        <v>59</v>
      </c>
      <c r="B16" s="9" t="s">
        <v>60</v>
      </c>
      <c r="C16" s="57">
        <v>7.5</v>
      </c>
      <c r="D16" s="11" t="s">
        <v>53</v>
      </c>
      <c r="E16" s="57" t="str">
        <f t="shared" si="0"/>
        <v/>
      </c>
      <c r="F16" s="57" t="str">
        <f t="shared" si="1"/>
        <v/>
      </c>
      <c r="G16" s="57" t="s">
        <v>79</v>
      </c>
      <c r="H16" s="9" t="s">
        <v>73</v>
      </c>
    </row>
    <row r="17" spans="1:10" x14ac:dyDescent="0.3">
      <c r="A17" s="21" t="s">
        <v>61</v>
      </c>
      <c r="B17" s="9" t="s">
        <v>62</v>
      </c>
      <c r="C17" s="57">
        <v>7.5</v>
      </c>
      <c r="D17" s="11" t="s">
        <v>53</v>
      </c>
      <c r="E17" s="57" t="str">
        <f t="shared" si="0"/>
        <v/>
      </c>
      <c r="F17" s="57" t="str">
        <f t="shared" si="1"/>
        <v/>
      </c>
      <c r="G17" s="57" t="s">
        <v>79</v>
      </c>
      <c r="H17" s="9" t="s">
        <v>74</v>
      </c>
    </row>
    <row r="18" spans="1:10" x14ac:dyDescent="0.3">
      <c r="A18" s="88" t="str">
        <f>IF(B18="Please select:","CH-XXX",IF(B18="General Biochemistry","CH-100",IF(B18="General &amp; Inorganic Chemistry","CH-120",IF(B18="Classical Physics","CH-140",IF(B18="Fundamentals of Earth Sciences","CH-132",IF(B18="General Electrical Engineering I","CH-210",IF(B18="Programming in C/C++","CH-230",IF(B18="Programming in Python &amp; C++","SDT-101",IF(B18="General Logistics","CH-241",IF(B18="Introduction to International Business","CH-300",IF(B18="Introduction to the Social Sciences I","CH-320",IF(B18="Introduction to International Relations Theory","CH-330",IF(B18="Essentials of Cognitive Psychology","CH-340",IF(B18="Introduction to Data Science","CH-700",))))))))))))))</f>
        <v>CH-XXX</v>
      </c>
      <c r="B18" s="26" t="s">
        <v>54</v>
      </c>
      <c r="C18" s="58">
        <v>7.5</v>
      </c>
      <c r="D18" s="27" t="s">
        <v>53</v>
      </c>
      <c r="E18" s="58" t="str">
        <f t="shared" si="0"/>
        <v/>
      </c>
      <c r="F18" s="58" t="str">
        <f t="shared" si="1"/>
        <v/>
      </c>
      <c r="G18" s="58" t="s">
        <v>80</v>
      </c>
      <c r="H18" s="26" t="s">
        <v>73</v>
      </c>
    </row>
    <row r="19" spans="1:10" x14ac:dyDescent="0.3">
      <c r="A19" s="88" t="str">
        <f>IF(B19="Please select:","CH-XXX",IF(B19="General Cell Biology","CH-101",IF(B19="Introduction to Biotechnology","CH-121", IF(B19="Environmental Systems &amp; Global Change","CH-133",IF(B19="Modern Physics","CH-141",IF(B19="Algorithms &amp; Data Structures","CH-231",IF(B19="General Electrical Engineering II","CH-211",IF(B19="General Industrial Engineering","CH-240",IF(B19="Core Algorithms &amp; Data Structures","SDT-102",IF(B19="Introduction to Finance &amp; Accounting","CH-301",IF(B19="Introduction to the Social Sciences II","CH-321",IF(B19="Introduction to Modern European History","CH-331",IF(B19="Essentials of Social Psychology","CH-341",IF(B19="Data Structures &amp; Processing","CH-701",IF(B19="Development in JVM Languages","SDT-103",)))))))))))))))</f>
        <v>CH-XXX</v>
      </c>
      <c r="B19" s="26" t="s">
        <v>54</v>
      </c>
      <c r="C19" s="58">
        <v>7.5</v>
      </c>
      <c r="D19" s="27" t="s">
        <v>53</v>
      </c>
      <c r="E19" s="58" t="str">
        <f t="shared" si="0"/>
        <v/>
      </c>
      <c r="F19" s="58" t="str">
        <f t="shared" si="1"/>
        <v/>
      </c>
      <c r="G19" s="58" t="s">
        <v>80</v>
      </c>
      <c r="H19" s="26" t="s">
        <v>74</v>
      </c>
    </row>
    <row r="21" spans="1:10" ht="18" x14ac:dyDescent="0.35">
      <c r="A21" s="8"/>
      <c r="B21" s="15" t="s">
        <v>8</v>
      </c>
      <c r="C21" s="55"/>
      <c r="D21" s="55"/>
      <c r="E21" s="8"/>
      <c r="H21" s="16" t="s">
        <v>13</v>
      </c>
    </row>
    <row r="22" spans="1:10" ht="28.8" x14ac:dyDescent="0.3">
      <c r="A22" s="12" t="s">
        <v>4</v>
      </c>
      <c r="B22" s="13" t="s">
        <v>5</v>
      </c>
      <c r="C22" s="13"/>
      <c r="D22" s="13"/>
      <c r="E22" s="12" t="s">
        <v>3</v>
      </c>
      <c r="F22" s="12" t="s">
        <v>19</v>
      </c>
      <c r="G22" s="12" t="s">
        <v>78</v>
      </c>
      <c r="H22" s="12" t="s">
        <v>6</v>
      </c>
    </row>
    <row r="23" spans="1:10" x14ac:dyDescent="0.3">
      <c r="A23" s="21" t="s">
        <v>159</v>
      </c>
      <c r="B23" s="9" t="s">
        <v>160</v>
      </c>
      <c r="C23" s="57">
        <v>7.5</v>
      </c>
      <c r="D23" s="11" t="s">
        <v>54</v>
      </c>
      <c r="E23" s="57" t="str">
        <f>IF(D23="Earned",C23,"")</f>
        <v/>
      </c>
      <c r="F23" s="57" t="str">
        <f>IF(D23="Planned",C23, "")</f>
        <v/>
      </c>
      <c r="G23" s="9" t="s">
        <v>80</v>
      </c>
      <c r="H23" s="9" t="s">
        <v>26</v>
      </c>
    </row>
    <row r="24" spans="1:10" x14ac:dyDescent="0.3">
      <c r="A24" s="21" t="s">
        <v>161</v>
      </c>
      <c r="B24" s="9" t="s">
        <v>162</v>
      </c>
      <c r="C24" s="57">
        <v>7.5</v>
      </c>
      <c r="D24" s="11" t="s">
        <v>54</v>
      </c>
      <c r="E24" s="57" t="str">
        <f t="shared" ref="E24:E25" si="2">IF(D24="Earned",C24,"")</f>
        <v/>
      </c>
      <c r="F24" s="57" t="str">
        <f t="shared" ref="F24:F25" si="3">IF(D24="Planned",C24, "")</f>
        <v/>
      </c>
      <c r="G24" s="9" t="s">
        <v>80</v>
      </c>
      <c r="H24" s="9" t="s">
        <v>27</v>
      </c>
      <c r="J24" s="8"/>
    </row>
    <row r="25" spans="1:10" s="8" customFormat="1" x14ac:dyDescent="0.3">
      <c r="A25" s="21" t="s">
        <v>163</v>
      </c>
      <c r="B25" s="9" t="s">
        <v>181</v>
      </c>
      <c r="C25" s="57">
        <v>7.5</v>
      </c>
      <c r="D25" s="11" t="s">
        <v>54</v>
      </c>
      <c r="E25" s="57" t="str">
        <f t="shared" si="2"/>
        <v/>
      </c>
      <c r="F25" s="57" t="str">
        <f t="shared" si="3"/>
        <v/>
      </c>
      <c r="G25" s="9" t="s">
        <v>80</v>
      </c>
      <c r="H25" s="9" t="s">
        <v>27</v>
      </c>
    </row>
    <row r="26" spans="1:10" x14ac:dyDescent="0.3">
      <c r="A26" s="21" t="s">
        <v>63</v>
      </c>
      <c r="B26" s="9" t="s">
        <v>64</v>
      </c>
      <c r="C26" s="57">
        <v>7.5</v>
      </c>
      <c r="D26" s="11" t="s">
        <v>54</v>
      </c>
      <c r="E26" s="57" t="str">
        <f>IF(D26="Earned",C26,"")</f>
        <v/>
      </c>
      <c r="F26" s="57" t="str">
        <f>IF(D26="Planned",C26, "")</f>
        <v/>
      </c>
      <c r="G26" s="9" t="s">
        <v>80</v>
      </c>
      <c r="H26" s="9" t="s">
        <v>26</v>
      </c>
    </row>
    <row r="27" spans="1:10" x14ac:dyDescent="0.3">
      <c r="A27" s="34" t="s">
        <v>65</v>
      </c>
      <c r="B27" s="35" t="s">
        <v>66</v>
      </c>
      <c r="C27" s="59">
        <v>7.5</v>
      </c>
      <c r="D27" s="64" t="s">
        <v>54</v>
      </c>
      <c r="E27" s="59" t="str">
        <f>IF(D27="Earned",C27,"")</f>
        <v/>
      </c>
      <c r="F27" s="59" t="str">
        <f>IF(D27="Planned",C27, "")</f>
        <v/>
      </c>
      <c r="G27" s="9" t="s">
        <v>80</v>
      </c>
      <c r="H27" s="35" t="s">
        <v>27</v>
      </c>
    </row>
    <row r="28" spans="1:10" s="8" customFormat="1" x14ac:dyDescent="0.3">
      <c r="A28" s="21" t="s">
        <v>178</v>
      </c>
      <c r="B28" s="9" t="s">
        <v>182</v>
      </c>
      <c r="C28" s="57">
        <v>5</v>
      </c>
      <c r="D28" s="11" t="s">
        <v>54</v>
      </c>
      <c r="E28" s="57" t="str">
        <f t="shared" ref="E28" si="4">IF(D28="Earned",C28,"")</f>
        <v/>
      </c>
      <c r="F28" s="57" t="str">
        <f t="shared" ref="F28" si="5">IF(D28="Planned",C28, "")</f>
        <v/>
      </c>
      <c r="G28" s="9" t="s">
        <v>80</v>
      </c>
      <c r="H28" s="9" t="s">
        <v>26</v>
      </c>
    </row>
    <row r="29" spans="1:10" x14ac:dyDescent="0.3">
      <c r="A29" s="21" t="s">
        <v>179</v>
      </c>
      <c r="B29" s="9" t="s">
        <v>180</v>
      </c>
      <c r="C29" s="57">
        <v>2.5</v>
      </c>
      <c r="D29" s="11" t="s">
        <v>54</v>
      </c>
      <c r="E29" s="57" t="str">
        <f>IF(D29="Earned",C29,"")</f>
        <v/>
      </c>
      <c r="F29" s="57" t="str">
        <f>IF(D29="Planned",C29, "")</f>
        <v/>
      </c>
      <c r="G29" s="9" t="s">
        <v>80</v>
      </c>
      <c r="H29" s="9" t="s">
        <v>26</v>
      </c>
    </row>
    <row r="30" spans="1:10" ht="29.4" thickBot="1" x14ac:dyDescent="0.35">
      <c r="A30" s="99" t="s">
        <v>184</v>
      </c>
      <c r="B30" s="100" t="s">
        <v>183</v>
      </c>
      <c r="C30" s="63">
        <v>2.5</v>
      </c>
      <c r="D30" s="101" t="s">
        <v>54</v>
      </c>
      <c r="E30" s="63" t="str">
        <f t="shared" ref="E30" si="6">IF(D30="Earned",C30,"")</f>
        <v/>
      </c>
      <c r="F30" s="63" t="str">
        <f t="shared" ref="F30" si="7">IF(D30="Planned",C30, "")</f>
        <v/>
      </c>
      <c r="G30" s="100" t="s">
        <v>80</v>
      </c>
      <c r="H30" s="100" t="s">
        <v>26</v>
      </c>
    </row>
    <row r="31" spans="1:10" ht="14.55" customHeight="1" x14ac:dyDescent="0.3">
      <c r="A31" s="36" t="s">
        <v>24</v>
      </c>
      <c r="B31" s="37" t="s">
        <v>25</v>
      </c>
      <c r="C31" s="65">
        <v>5</v>
      </c>
      <c r="D31" s="60" t="s">
        <v>54</v>
      </c>
      <c r="E31" s="68" t="str">
        <f t="shared" ref="E31:E33" si="8">IF(D31="Earned",C31,"")</f>
        <v/>
      </c>
      <c r="F31" s="60" t="str">
        <f t="shared" ref="F31:F33" si="9">IF(D31="Planned",C31, "")</f>
        <v/>
      </c>
      <c r="G31" s="74"/>
      <c r="H31" s="38" t="s">
        <v>26</v>
      </c>
    </row>
    <row r="32" spans="1:10" x14ac:dyDescent="0.3">
      <c r="A32" s="39" t="s">
        <v>24</v>
      </c>
      <c r="B32" s="26" t="s">
        <v>25</v>
      </c>
      <c r="C32" s="66">
        <v>5</v>
      </c>
      <c r="D32" s="58" t="s">
        <v>54</v>
      </c>
      <c r="E32" s="69" t="str">
        <f t="shared" si="8"/>
        <v/>
      </c>
      <c r="F32" s="58" t="str">
        <f t="shared" si="9"/>
        <v/>
      </c>
      <c r="G32" s="75"/>
      <c r="H32" s="40" t="s">
        <v>37</v>
      </c>
    </row>
    <row r="33" spans="1:8" ht="15" thickBot="1" x14ac:dyDescent="0.35">
      <c r="A33" s="41" t="s">
        <v>24</v>
      </c>
      <c r="B33" s="42" t="s">
        <v>25</v>
      </c>
      <c r="C33" s="67">
        <v>5</v>
      </c>
      <c r="D33" s="61" t="s">
        <v>54</v>
      </c>
      <c r="E33" s="70" t="str">
        <f t="shared" si="8"/>
        <v/>
      </c>
      <c r="F33" s="61" t="str">
        <f t="shared" si="9"/>
        <v/>
      </c>
      <c r="G33" s="76"/>
      <c r="H33" s="43" t="s">
        <v>27</v>
      </c>
    </row>
    <row r="34" spans="1:8" s="8" customFormat="1" x14ac:dyDescent="0.3">
      <c r="A34"/>
      <c r="B34"/>
      <c r="E34"/>
      <c r="H34"/>
    </row>
    <row r="35" spans="1:8" s="8" customFormat="1" ht="18" x14ac:dyDescent="0.35">
      <c r="B35" s="91" t="s">
        <v>81</v>
      </c>
      <c r="C35" s="91"/>
      <c r="D35" s="91"/>
      <c r="H35" s="16" t="s">
        <v>67</v>
      </c>
    </row>
    <row r="36" spans="1:8" s="8" customFormat="1" ht="28.8" x14ac:dyDescent="0.3">
      <c r="A36" s="12" t="s">
        <v>4</v>
      </c>
      <c r="B36" s="13" t="s">
        <v>5</v>
      </c>
      <c r="C36" s="13"/>
      <c r="D36" s="13"/>
      <c r="E36" s="12" t="s">
        <v>3</v>
      </c>
      <c r="F36" s="12" t="s">
        <v>19</v>
      </c>
      <c r="G36" s="12" t="s">
        <v>78</v>
      </c>
      <c r="H36" s="12" t="s">
        <v>6</v>
      </c>
    </row>
    <row r="37" spans="1:8" s="8" customFormat="1" x14ac:dyDescent="0.3">
      <c r="A37" s="21" t="s">
        <v>175</v>
      </c>
      <c r="B37" s="9" t="s">
        <v>68</v>
      </c>
      <c r="C37" s="63">
        <v>5</v>
      </c>
      <c r="D37" s="11" t="s">
        <v>54</v>
      </c>
      <c r="E37" s="57" t="str">
        <f>IF(D37="Earned",C37,"")</f>
        <v/>
      </c>
      <c r="F37" s="57" t="str">
        <f>IF(D37="Planned",C37,"")</f>
        <v/>
      </c>
      <c r="G37" s="57" t="s">
        <v>79</v>
      </c>
      <c r="H37" s="9" t="s">
        <v>73</v>
      </c>
    </row>
    <row r="38" spans="1:8" s="8" customFormat="1" x14ac:dyDescent="0.3">
      <c r="A38" s="96" t="str">
        <f>IF(B38="Applied Statistics with SPSS", "CTMS-MET-02", IF(B38="Applied Statistics with R", "CTMS-MET-03", IF(B38="Please select:", "CTMS-XX")))</f>
        <v>CTMS-XX</v>
      </c>
      <c r="B38" s="77" t="s">
        <v>54</v>
      </c>
      <c r="C38" s="78">
        <v>5</v>
      </c>
      <c r="D38" s="79" t="s">
        <v>54</v>
      </c>
      <c r="E38" s="78" t="str">
        <f>IF(D38="Earned",C38,"")</f>
        <v/>
      </c>
      <c r="F38" s="78" t="str">
        <f>IF(D38="Planned",C38,"")</f>
        <v/>
      </c>
      <c r="G38" s="78" t="s">
        <v>80</v>
      </c>
      <c r="H38" s="78" t="s">
        <v>74</v>
      </c>
    </row>
    <row r="39" spans="1:8" s="8" customFormat="1" x14ac:dyDescent="0.3">
      <c r="A39" s="21" t="s">
        <v>176</v>
      </c>
      <c r="B39" s="9" t="s">
        <v>69</v>
      </c>
      <c r="C39" s="63">
        <v>5</v>
      </c>
      <c r="D39" s="11" t="s">
        <v>54</v>
      </c>
      <c r="E39" s="57" t="str">
        <f>IF(D39="Earned",C39,"")</f>
        <v/>
      </c>
      <c r="F39" s="57" t="str">
        <f>IF(D39="Planned",C39,"")</f>
        <v/>
      </c>
      <c r="G39" s="57" t="s">
        <v>79</v>
      </c>
      <c r="H39" s="57" t="s">
        <v>26</v>
      </c>
    </row>
    <row r="40" spans="1:8" s="8" customFormat="1" x14ac:dyDescent="0.3">
      <c r="A40" s="96" t="str">
        <f>IF(B40="Econometrics", "CTMS-MET-05", IF(B40="Data Collection", "CTMS-MET-06", IF(B40="Please select:", "CTMS-XX")))</f>
        <v>CTMS-XX</v>
      </c>
      <c r="B40" s="92" t="s">
        <v>54</v>
      </c>
      <c r="C40" s="93">
        <v>5</v>
      </c>
      <c r="D40" s="94" t="s">
        <v>54</v>
      </c>
      <c r="E40" s="95" t="str">
        <f>IF(D40="Earned",C40,"")</f>
        <v/>
      </c>
      <c r="F40" s="95" t="str">
        <f>IF(D40="Planned",C40,"")</f>
        <v/>
      </c>
      <c r="G40" s="95" t="s">
        <v>79</v>
      </c>
      <c r="H40" s="92" t="s">
        <v>27</v>
      </c>
    </row>
    <row r="41" spans="1:8" s="8" customFormat="1" x14ac:dyDescent="0.3"/>
    <row r="42" spans="1:8" s="8" customFormat="1" x14ac:dyDescent="0.3"/>
    <row r="43" spans="1:8" s="8" customFormat="1" ht="18" x14ac:dyDescent="0.35">
      <c r="B43" s="87" t="s">
        <v>147</v>
      </c>
      <c r="H43" s="16" t="s">
        <v>148</v>
      </c>
    </row>
    <row r="44" spans="1:8" s="8" customFormat="1" ht="28.8" x14ac:dyDescent="0.3">
      <c r="A44" s="12" t="s">
        <v>4</v>
      </c>
      <c r="B44" s="13" t="s">
        <v>5</v>
      </c>
      <c r="C44" s="13"/>
      <c r="D44" s="13"/>
      <c r="E44" s="12" t="s">
        <v>3</v>
      </c>
      <c r="F44" s="12" t="s">
        <v>19</v>
      </c>
      <c r="G44" s="12" t="s">
        <v>78</v>
      </c>
      <c r="H44" s="12" t="s">
        <v>6</v>
      </c>
    </row>
    <row r="45" spans="1:8" s="8" customFormat="1" x14ac:dyDescent="0.3">
      <c r="A45" s="85" t="str">
        <f>IF(B45="Please select:","CTLA-GER-XX/ CTHU-HUM-XXX",IF(B45="German A1.1-C1","CTLA-GER-XX",IF(B45="Introduction to Philosophical Ethics","CTHU-HUM-001",IF(B45="Introduction to the Philosophy of Science","CTHU-HUM-002",IF(B45="Introduction to Visual Culture","CTHU-HUM-003")))))</f>
        <v>CTLA-GER-XX/ CTHU-HUM-XXX</v>
      </c>
      <c r="B45" s="77" t="s">
        <v>54</v>
      </c>
      <c r="C45" s="78">
        <v>2.5</v>
      </c>
      <c r="D45" s="79" t="s">
        <v>54</v>
      </c>
      <c r="E45" s="78" t="str">
        <f>IF(D45="Earned",C45,"")</f>
        <v/>
      </c>
      <c r="F45" s="78" t="str">
        <f>IF(D45="Planned",C45,"")</f>
        <v/>
      </c>
      <c r="G45" s="78" t="s">
        <v>80</v>
      </c>
      <c r="H45" s="80" t="s">
        <v>73</v>
      </c>
    </row>
    <row r="46" spans="1:8" s="8" customFormat="1" x14ac:dyDescent="0.3">
      <c r="A46" s="85" t="str">
        <f>IF(B46="Please select:","CTLA-GER-XX/ CTHU-HUM-XXX",IF(B46="German A1.1-C1","CTLA-GER-XX",IF(B46="Introduction to Philosophical Ethics","CTHU-HUM-001",IF(B46="Introduction to the Philosophy of Science","CTHU-HUM-002",IF(B46="Introduction to Visual Culture","CTHU-HUM-003")))))</f>
        <v>CTLA-GER-XX/ CTHU-HUM-XXX</v>
      </c>
      <c r="B46" s="77" t="s">
        <v>54</v>
      </c>
      <c r="C46" s="78">
        <v>2.5</v>
      </c>
      <c r="D46" s="79" t="s">
        <v>54</v>
      </c>
      <c r="E46" s="78" t="str">
        <f t="shared" ref="E46" si="10">IF(D46="Earned",C46,"")</f>
        <v/>
      </c>
      <c r="F46" s="78" t="str">
        <f t="shared" ref="F46" si="11">IF(D46="Planned",C46,"")</f>
        <v/>
      </c>
      <c r="G46" s="78" t="s">
        <v>80</v>
      </c>
      <c r="H46" s="80" t="s">
        <v>74</v>
      </c>
    </row>
    <row r="47" spans="1:8" s="8" customFormat="1" x14ac:dyDescent="0.3"/>
    <row r="48" spans="1:8" s="8" customFormat="1" ht="18" x14ac:dyDescent="0.35">
      <c r="B48" s="87" t="s">
        <v>149</v>
      </c>
      <c r="H48" s="16" t="s">
        <v>150</v>
      </c>
    </row>
    <row r="49" spans="1:8" s="8" customFormat="1" x14ac:dyDescent="0.3">
      <c r="A49" s="21" t="s">
        <v>166</v>
      </c>
      <c r="B49" s="21" t="s">
        <v>82</v>
      </c>
      <c r="C49" s="57">
        <v>2.5</v>
      </c>
      <c r="D49" s="11" t="s">
        <v>54</v>
      </c>
      <c r="E49" s="57" t="str">
        <f t="shared" ref="E49:E53" si="12">IF(D49="Earned",C49,"")</f>
        <v/>
      </c>
      <c r="F49" s="57" t="str">
        <f t="shared" ref="F49:F53" si="13">IF(D49="Planned",C49,"")</f>
        <v/>
      </c>
      <c r="G49" s="57" t="s">
        <v>79</v>
      </c>
      <c r="H49" s="9" t="s">
        <v>26</v>
      </c>
    </row>
    <row r="50" spans="1:8" s="8" customFormat="1" x14ac:dyDescent="0.3">
      <c r="A50" s="21" t="s">
        <v>167</v>
      </c>
      <c r="B50" s="21" t="s">
        <v>83</v>
      </c>
      <c r="C50" s="57">
        <v>2.5</v>
      </c>
      <c r="D50" s="11" t="s">
        <v>54</v>
      </c>
      <c r="E50" s="57" t="str">
        <f t="shared" si="12"/>
        <v/>
      </c>
      <c r="F50" s="57" t="str">
        <f t="shared" si="13"/>
        <v/>
      </c>
      <c r="G50" s="57" t="s">
        <v>79</v>
      </c>
      <c r="H50" s="9" t="s">
        <v>27</v>
      </c>
    </row>
    <row r="51" spans="1:8" s="8" customFormat="1" ht="28.8" x14ac:dyDescent="0.3">
      <c r="A51" s="21" t="s">
        <v>168</v>
      </c>
      <c r="B51" s="9" t="s">
        <v>84</v>
      </c>
      <c r="C51" s="57">
        <v>5</v>
      </c>
      <c r="D51" s="11" t="s">
        <v>54</v>
      </c>
      <c r="E51" s="57" t="str">
        <f t="shared" si="12"/>
        <v/>
      </c>
      <c r="F51" s="57" t="str">
        <f t="shared" si="13"/>
        <v/>
      </c>
      <c r="G51" s="57" t="s">
        <v>79</v>
      </c>
      <c r="H51" s="9" t="s">
        <v>26</v>
      </c>
    </row>
    <row r="52" spans="1:8" s="8" customFormat="1" ht="28.8" x14ac:dyDescent="0.3">
      <c r="A52" s="77" t="s">
        <v>169</v>
      </c>
      <c r="B52" s="80" t="s">
        <v>85</v>
      </c>
      <c r="C52" s="78">
        <v>5</v>
      </c>
      <c r="D52" s="79" t="s">
        <v>54</v>
      </c>
      <c r="E52" s="78" t="str">
        <f t="shared" si="12"/>
        <v/>
      </c>
      <c r="F52" s="78" t="str">
        <f t="shared" si="13"/>
        <v/>
      </c>
      <c r="G52" s="78" t="s">
        <v>80</v>
      </c>
      <c r="H52" s="80" t="s">
        <v>26</v>
      </c>
    </row>
    <row r="53" spans="1:8" s="8" customFormat="1" ht="28.8" x14ac:dyDescent="0.3">
      <c r="A53" s="77" t="s">
        <v>170</v>
      </c>
      <c r="B53" s="80" t="s">
        <v>86</v>
      </c>
      <c r="C53" s="78">
        <v>5</v>
      </c>
      <c r="D53" s="79" t="s">
        <v>54</v>
      </c>
      <c r="E53" s="78" t="str">
        <f t="shared" si="12"/>
        <v/>
      </c>
      <c r="F53" s="78" t="str">
        <f t="shared" si="13"/>
        <v/>
      </c>
      <c r="G53" s="78" t="s">
        <v>80</v>
      </c>
      <c r="H53" s="80" t="s">
        <v>27</v>
      </c>
    </row>
    <row r="54" spans="1:8" s="8" customFormat="1" x14ac:dyDescent="0.3"/>
    <row r="55" spans="1:8" s="8" customFormat="1" x14ac:dyDescent="0.3"/>
    <row r="57" spans="1:8" ht="18" x14ac:dyDescent="0.35">
      <c r="A57" s="8"/>
      <c r="B57" s="15" t="s">
        <v>9</v>
      </c>
      <c r="C57" s="55"/>
      <c r="D57" s="55"/>
      <c r="E57" s="8"/>
      <c r="H57" s="16" t="s">
        <v>14</v>
      </c>
    </row>
    <row r="58" spans="1:8" ht="28.8" x14ac:dyDescent="0.3">
      <c r="A58" s="12" t="s">
        <v>4</v>
      </c>
      <c r="B58" s="13" t="s">
        <v>5</v>
      </c>
      <c r="C58" s="13"/>
      <c r="D58" s="13"/>
      <c r="E58" s="12" t="s">
        <v>3</v>
      </c>
      <c r="F58" s="12" t="s">
        <v>19</v>
      </c>
      <c r="G58" s="12" t="s">
        <v>78</v>
      </c>
      <c r="H58" s="12" t="s">
        <v>6</v>
      </c>
    </row>
    <row r="59" spans="1:8" x14ac:dyDescent="0.3">
      <c r="A59" s="10" t="s">
        <v>10</v>
      </c>
      <c r="B59" s="9" t="s">
        <v>9</v>
      </c>
      <c r="C59" s="57">
        <v>15</v>
      </c>
      <c r="D59" s="9" t="s">
        <v>54</v>
      </c>
      <c r="E59" s="57" t="str">
        <f>IF(D59="Earned",C59,"")</f>
        <v/>
      </c>
      <c r="F59" s="57" t="str">
        <f>IF(D59="Planned",C59,"")</f>
        <v/>
      </c>
      <c r="G59" s="57" t="s">
        <v>79</v>
      </c>
      <c r="H59" s="9" t="s">
        <v>27</v>
      </c>
    </row>
    <row r="61" spans="1:8" ht="18" x14ac:dyDescent="0.35">
      <c r="A61" s="8"/>
      <c r="B61" s="15" t="s">
        <v>11</v>
      </c>
      <c r="C61" s="55"/>
      <c r="D61" s="55"/>
      <c r="E61" s="8"/>
      <c r="H61" s="16" t="s">
        <v>14</v>
      </c>
    </row>
    <row r="62" spans="1:8" ht="28.8" x14ac:dyDescent="0.3">
      <c r="A62" s="12" t="s">
        <v>4</v>
      </c>
      <c r="B62" s="13" t="s">
        <v>5</v>
      </c>
      <c r="C62" s="13"/>
      <c r="D62" s="13"/>
      <c r="E62" s="12" t="s">
        <v>3</v>
      </c>
      <c r="F62" s="12" t="s">
        <v>19</v>
      </c>
      <c r="G62" s="12" t="s">
        <v>78</v>
      </c>
      <c r="H62" s="12" t="s">
        <v>6</v>
      </c>
    </row>
    <row r="63" spans="1:8" x14ac:dyDescent="0.3">
      <c r="A63" s="21" t="s">
        <v>156</v>
      </c>
      <c r="B63" s="9" t="s">
        <v>28</v>
      </c>
      <c r="C63" s="11">
        <v>5</v>
      </c>
      <c r="D63" s="11" t="s">
        <v>54</v>
      </c>
      <c r="E63" s="57" t="str">
        <f t="shared" ref="E63:E65" si="14">IF(D63="Earned",C63,"")</f>
        <v/>
      </c>
      <c r="F63" s="63" t="str">
        <f t="shared" ref="F63:F65" si="15">IF(D63="Planned",C63,"")</f>
        <v/>
      </c>
      <c r="G63" s="63" t="s">
        <v>80</v>
      </c>
      <c r="H63" s="9" t="s">
        <v>26</v>
      </c>
    </row>
    <row r="64" spans="1:8" x14ac:dyDescent="0.3">
      <c r="A64" s="21" t="s">
        <v>156</v>
      </c>
      <c r="B64" s="9" t="s">
        <v>28</v>
      </c>
      <c r="C64" s="11">
        <v>5</v>
      </c>
      <c r="D64" s="11" t="s">
        <v>54</v>
      </c>
      <c r="E64" s="57" t="str">
        <f t="shared" si="14"/>
        <v/>
      </c>
      <c r="F64" s="63" t="str">
        <f t="shared" si="15"/>
        <v/>
      </c>
      <c r="G64" s="63" t="s">
        <v>80</v>
      </c>
      <c r="H64" s="9" t="s">
        <v>27</v>
      </c>
    </row>
    <row r="65" spans="1:15" x14ac:dyDescent="0.3">
      <c r="A65" s="21" t="s">
        <v>156</v>
      </c>
      <c r="B65" s="9" t="s">
        <v>28</v>
      </c>
      <c r="C65" s="11">
        <v>5</v>
      </c>
      <c r="D65" s="11" t="s">
        <v>54</v>
      </c>
      <c r="E65" s="57" t="str">
        <f t="shared" si="14"/>
        <v/>
      </c>
      <c r="F65" s="62" t="str">
        <f t="shared" si="15"/>
        <v/>
      </c>
      <c r="G65" s="63" t="s">
        <v>80</v>
      </c>
      <c r="H65" s="9" t="s">
        <v>37</v>
      </c>
    </row>
    <row r="67" spans="1:15" ht="18" x14ac:dyDescent="0.35">
      <c r="A67" s="8"/>
      <c r="B67" s="15" t="s">
        <v>12</v>
      </c>
      <c r="C67" s="55"/>
      <c r="D67" s="55"/>
      <c r="E67" s="8"/>
      <c r="H67" s="16" t="s">
        <v>14</v>
      </c>
    </row>
    <row r="68" spans="1:15" ht="28.8" x14ac:dyDescent="0.3">
      <c r="A68" s="12" t="s">
        <v>4</v>
      </c>
      <c r="B68" s="13" t="s">
        <v>5</v>
      </c>
      <c r="C68" s="13"/>
      <c r="D68" s="13"/>
      <c r="E68" s="12" t="s">
        <v>3</v>
      </c>
      <c r="F68" s="12" t="s">
        <v>19</v>
      </c>
      <c r="G68" s="12" t="s">
        <v>78</v>
      </c>
      <c r="H68" s="12" t="s">
        <v>6</v>
      </c>
    </row>
    <row r="69" spans="1:15" x14ac:dyDescent="0.3">
      <c r="A69" s="10" t="s">
        <v>157</v>
      </c>
      <c r="B69" s="9" t="s">
        <v>16</v>
      </c>
      <c r="C69" s="57">
        <v>12</v>
      </c>
      <c r="D69" s="11" t="s">
        <v>54</v>
      </c>
      <c r="E69" s="57" t="str">
        <f>IF(D69="Earned",C69,"")</f>
        <v/>
      </c>
      <c r="F69" s="57" t="str">
        <f>IF(D69="Planned",C69,"")</f>
        <v/>
      </c>
      <c r="G69" s="57" t="s">
        <v>79</v>
      </c>
      <c r="H69" s="9" t="s">
        <v>27</v>
      </c>
    </row>
    <row r="70" spans="1:15" x14ac:dyDescent="0.3">
      <c r="A70" s="10" t="s">
        <v>158</v>
      </c>
      <c r="B70" s="9" t="s">
        <v>17</v>
      </c>
      <c r="C70" s="57">
        <v>3</v>
      </c>
      <c r="D70" s="11" t="s">
        <v>54</v>
      </c>
      <c r="E70" s="57" t="str">
        <f>IF(D70="Earned",C70,"")</f>
        <v/>
      </c>
      <c r="F70" s="57" t="str">
        <f>IF(D70="Planned",C70,"")</f>
        <v/>
      </c>
      <c r="G70" s="57" t="s">
        <v>79</v>
      </c>
      <c r="H70" s="9" t="s">
        <v>27</v>
      </c>
    </row>
    <row r="73" spans="1:15" x14ac:dyDescent="0.3">
      <c r="A73" s="8"/>
      <c r="B73" s="8"/>
      <c r="E73" s="8"/>
      <c r="H73" s="8"/>
    </row>
    <row r="74" spans="1:15" s="8" customFormat="1" ht="18" x14ac:dyDescent="0.35">
      <c r="A74" s="16" t="s">
        <v>20</v>
      </c>
      <c r="B74" s="18">
        <f>SUM(E14:E72)</f>
        <v>0</v>
      </c>
      <c r="C74" s="18"/>
      <c r="D74" s="18"/>
      <c r="E74" s="16" t="s">
        <v>21</v>
      </c>
      <c r="H74" s="18">
        <f>SUM(F14:F72)</f>
        <v>0</v>
      </c>
      <c r="I74" s="19" t="s">
        <v>22</v>
      </c>
      <c r="J74" s="56">
        <f>SUM(B74+H74)</f>
        <v>0</v>
      </c>
    </row>
    <row r="75" spans="1:15" ht="15" thickBot="1" x14ac:dyDescent="0.35">
      <c r="I75" s="19"/>
      <c r="J75" s="20"/>
      <c r="K75" s="8"/>
      <c r="L75" s="8"/>
      <c r="M75" s="8"/>
      <c r="N75" s="8"/>
      <c r="O75" s="8"/>
    </row>
    <row r="76" spans="1:15" x14ac:dyDescent="0.3">
      <c r="A76" s="8"/>
      <c r="B76" s="8"/>
      <c r="E76" s="8"/>
      <c r="H76" s="8"/>
      <c r="I76" s="22" t="s">
        <v>29</v>
      </c>
      <c r="J76" s="23">
        <f>H74/30</f>
        <v>0</v>
      </c>
      <c r="K76" s="103" t="s">
        <v>55</v>
      </c>
      <c r="L76" s="104"/>
      <c r="M76" s="104"/>
      <c r="N76" s="104"/>
      <c r="O76" s="105"/>
    </row>
    <row r="77" spans="1:15" x14ac:dyDescent="0.3">
      <c r="A77" s="8"/>
      <c r="B77" s="8"/>
      <c r="E77" s="8"/>
      <c r="H77" s="8"/>
      <c r="I77" s="19"/>
      <c r="J77" s="20"/>
      <c r="K77" s="109"/>
      <c r="L77" s="110"/>
      <c r="M77" s="110"/>
      <c r="N77" s="110"/>
      <c r="O77" s="111"/>
    </row>
    <row r="78" spans="1:15" x14ac:dyDescent="0.3">
      <c r="A78" s="8"/>
      <c r="B78" s="8"/>
      <c r="E78" s="8"/>
      <c r="H78" s="8"/>
      <c r="K78" s="109"/>
      <c r="L78" s="110"/>
      <c r="M78" s="110"/>
      <c r="N78" s="110"/>
      <c r="O78" s="111"/>
    </row>
    <row r="79" spans="1:15" ht="18" x14ac:dyDescent="0.35">
      <c r="A79" s="8"/>
      <c r="B79" s="15" t="s">
        <v>36</v>
      </c>
      <c r="C79" s="55"/>
      <c r="D79" s="55"/>
      <c r="E79" s="24" t="s">
        <v>15</v>
      </c>
      <c r="F79" s="17"/>
      <c r="G79" s="17"/>
      <c r="K79" s="109"/>
      <c r="L79" s="110"/>
      <c r="M79" s="110"/>
      <c r="N79" s="110"/>
      <c r="O79" s="111"/>
    </row>
    <row r="80" spans="1:15" ht="28.8" x14ac:dyDescent="0.3">
      <c r="A80" s="12" t="s">
        <v>4</v>
      </c>
      <c r="B80" s="13" t="s">
        <v>5</v>
      </c>
      <c r="C80" s="13"/>
      <c r="D80" s="13"/>
      <c r="E80" s="12" t="s">
        <v>3</v>
      </c>
      <c r="F80" s="12" t="s">
        <v>19</v>
      </c>
      <c r="G80" s="12"/>
      <c r="H80" s="12" t="s">
        <v>6</v>
      </c>
      <c r="K80" s="109"/>
      <c r="L80" s="110"/>
      <c r="M80" s="110"/>
      <c r="N80" s="110"/>
      <c r="O80" s="111"/>
    </row>
    <row r="81" spans="1:15" ht="15" thickBot="1" x14ac:dyDescent="0.35">
      <c r="A81" s="10"/>
      <c r="B81" s="9"/>
      <c r="C81" s="9"/>
      <c r="D81" s="9"/>
      <c r="E81" s="11"/>
      <c r="F81" s="11"/>
      <c r="G81" s="11"/>
      <c r="H81" s="9"/>
      <c r="K81" s="106"/>
      <c r="L81" s="107"/>
      <c r="M81" s="107"/>
      <c r="N81" s="107"/>
      <c r="O81" s="108"/>
    </row>
    <row r="82" spans="1:15" ht="15" thickBot="1" x14ac:dyDescent="0.35">
      <c r="A82" s="10"/>
      <c r="B82" s="9"/>
      <c r="C82" s="9"/>
      <c r="D82" s="9"/>
      <c r="E82" s="11"/>
      <c r="F82" s="11"/>
      <c r="G82" s="11"/>
      <c r="H82" s="9"/>
      <c r="K82" s="8"/>
      <c r="L82" s="8"/>
      <c r="M82" s="8"/>
      <c r="N82" s="8"/>
      <c r="O82" s="8"/>
    </row>
    <row r="83" spans="1:15" x14ac:dyDescent="0.3">
      <c r="A83" s="10"/>
      <c r="B83" s="9"/>
      <c r="C83" s="9"/>
      <c r="D83" s="9"/>
      <c r="E83" s="11"/>
      <c r="F83" s="11"/>
      <c r="G83" s="11"/>
      <c r="H83" s="9"/>
      <c r="K83" s="103" t="s">
        <v>48</v>
      </c>
      <c r="L83" s="104"/>
      <c r="M83" s="104"/>
      <c r="N83" s="104"/>
      <c r="O83" s="105"/>
    </row>
    <row r="84" spans="1:15" ht="15" thickBot="1" x14ac:dyDescent="0.35">
      <c r="A84" s="10"/>
      <c r="B84" s="9"/>
      <c r="C84" s="9"/>
      <c r="D84" s="9"/>
      <c r="E84" s="11"/>
      <c r="F84" s="11"/>
      <c r="G84" s="11"/>
      <c r="H84" s="9"/>
      <c r="K84" s="106"/>
      <c r="L84" s="107"/>
      <c r="M84" s="107"/>
      <c r="N84" s="107"/>
      <c r="O84" s="108"/>
    </row>
    <row r="85" spans="1:15" x14ac:dyDescent="0.3">
      <c r="A85" s="10"/>
      <c r="B85" s="9"/>
      <c r="C85" s="9"/>
      <c r="D85" s="9"/>
      <c r="E85" s="11"/>
      <c r="F85" s="11"/>
      <c r="G85" s="11"/>
      <c r="H85" s="9"/>
    </row>
    <row r="86" spans="1:15" s="8" customFormat="1" x14ac:dyDescent="0.3">
      <c r="A86" s="10"/>
      <c r="B86" s="9"/>
      <c r="C86" s="9"/>
      <c r="D86" s="9"/>
      <c r="E86" s="11"/>
      <c r="F86" s="11"/>
      <c r="G86" s="11"/>
      <c r="H86" s="9"/>
    </row>
    <row r="87" spans="1:15" s="8" customFormat="1" x14ac:dyDescent="0.3">
      <c r="A87" s="10"/>
      <c r="B87" s="9"/>
      <c r="C87" s="9"/>
      <c r="D87" s="9"/>
      <c r="E87" s="11"/>
      <c r="F87" s="11"/>
      <c r="G87" s="11"/>
      <c r="H87" s="9"/>
    </row>
    <row r="88" spans="1:15" x14ac:dyDescent="0.3">
      <c r="A88" s="10"/>
      <c r="B88" s="9"/>
      <c r="C88" s="9"/>
      <c r="D88" s="9"/>
      <c r="E88" s="11"/>
      <c r="F88" s="11"/>
      <c r="G88" s="11"/>
      <c r="H88" s="9"/>
    </row>
    <row r="89" spans="1:15" s="8" customFormat="1" ht="14.55" customHeight="1" x14ac:dyDescent="0.3">
      <c r="A89" s="10"/>
      <c r="B89" s="9"/>
      <c r="C89" s="9"/>
      <c r="D89" s="9"/>
      <c r="E89" s="11"/>
      <c r="F89" s="11"/>
      <c r="G89" s="11"/>
      <c r="H89" s="9"/>
    </row>
    <row r="90" spans="1:15" s="8" customFormat="1" x14ac:dyDescent="0.3">
      <c r="A90"/>
      <c r="B90"/>
      <c r="E90"/>
      <c r="H90"/>
    </row>
    <row r="91" spans="1:15" s="8" customFormat="1" x14ac:dyDescent="0.3">
      <c r="A91"/>
      <c r="B91"/>
      <c r="E91"/>
      <c r="H91"/>
    </row>
    <row r="96" spans="1:15" ht="14.55" customHeight="1" x14ac:dyDescent="0.3"/>
  </sheetData>
  <sortState ref="A14:H19">
    <sortCondition descending="1" ref="H14"/>
  </sortState>
  <mergeCells count="9">
    <mergeCell ref="B1:D1"/>
    <mergeCell ref="K83:O84"/>
    <mergeCell ref="K76:O81"/>
    <mergeCell ref="H2:I2"/>
    <mergeCell ref="A9:J10"/>
    <mergeCell ref="A6:J6"/>
    <mergeCell ref="A7:J7"/>
    <mergeCell ref="A8:J8"/>
    <mergeCell ref="A5:J5"/>
  </mergeCells>
  <conditionalFormatting sqref="J74">
    <cfRule type="cellIs" dxfId="2" priority="1" stopIfTrue="1" operator="lessThan">
      <formula>180</formula>
    </cfRule>
    <cfRule type="cellIs" dxfId="1" priority="2" operator="lessThan">
      <formula>180</formula>
    </cfRule>
    <cfRule type="cellIs" dxfId="0" priority="3" operator="lessThan">
      <formula>180</formula>
    </cfRule>
  </conditionalFormatting>
  <dataValidations count="9">
    <dataValidation type="list" allowBlank="1" showInputMessage="1" showErrorMessage="1" sqref="D14:D19" xr:uid="{AB33343F-A0E5-4FA3-916B-7DAF38275AC3}">
      <formula1>"Please select: , Earned, Planned, "</formula1>
    </dataValidation>
    <dataValidation type="list" allowBlank="1" showInputMessage="1" showErrorMessage="1" sqref="D59 D69:D70 D45:D53" xr:uid="{CE997C16-9A75-4DD0-96B5-A4D1A45CC38E}">
      <formula1>"Please select:, Earned, Planned,"</formula1>
    </dataValidation>
    <dataValidation type="list" allowBlank="1" showInputMessage="1" showErrorMessage="1" sqref="D63:D65 D39 D23:D33" xr:uid="{43FD0227-5D11-42B7-A318-6A0D6EB9A9F1}">
      <formula1>"Please select:, Earned, Planned, N/A,"</formula1>
    </dataValidation>
    <dataValidation type="list" allowBlank="1" showInputMessage="1" showErrorMessage="1" sqref="D40 D37:D38" xr:uid="{7A9C8D0B-752F-4B5E-B252-67E4044A214C}">
      <formula1>"Please select:, Earned, Planned, "</formula1>
    </dataValidation>
    <dataValidation type="list" allowBlank="1" showInputMessage="1" showErrorMessage="1" sqref="B45" xr:uid="{2D4F6D82-3EE3-426D-8D61-45A622339800}">
      <formula1>"Please select:, German A1.1-C1,  Introduction to Philosophical Ethics, "</formula1>
    </dataValidation>
    <dataValidation type="list" allowBlank="1" showInputMessage="1" showErrorMessage="1" sqref="B46:B47" xr:uid="{E48317D3-232E-4CCF-9CCC-C568AC415571}">
      <formula1>"Please select:, German A1.1-C1,  Introduction to the Philosophy of Science,  Introduction to Visual Culture,"</formula1>
    </dataValidation>
    <dataValidation allowBlank="1" showErrorMessage="1" sqref="A18:A19" xr:uid="{B0B69EDB-3179-4E18-B8A1-58AE7CD323D8}"/>
    <dataValidation type="list" allowBlank="1" showInputMessage="1" showErrorMessage="1" sqref="B38" xr:uid="{FBD6ED3D-D090-40EF-9EC5-50EEBEF8215F}">
      <formula1>"Please select:, Applied Statistics with SPSS, Applied Statistics with R,"</formula1>
    </dataValidation>
    <dataValidation type="list" allowBlank="1" showInputMessage="1" showErrorMessage="1" sqref="B40" xr:uid="{109D4A1D-29CF-4351-8646-6AE094A188A6}">
      <formula1>"Please select:, Econometrics, Data Collection, "</formula1>
    </dataValidation>
  </dataValidations>
  <pageMargins left="0.7" right="0.7" top="0.75" bottom="0.75" header="0.3" footer="0.3"/>
  <pageSetup paperSize="9" scale="65"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1A5B61-F84A-430E-B942-C96850EA3693}">
          <x14:formula1>
            <xm:f>Lists!$D$2:$D$20</xm:f>
          </x14:formula1>
          <xm:sqref>B19</xm:sqref>
        </x14:dataValidation>
        <x14:dataValidation type="list" allowBlank="1" showInputMessage="1" showErrorMessage="1" xr:uid="{D3468380-A379-4BE8-BC37-DBD9D8FD902E}">
          <x14:formula1>
            <xm:f>Lists!$B$2:$B$20</xm:f>
          </x14:formula1>
          <xm:sqref>B18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FC944-4A53-4F89-BBD1-1FA9FDB5E342}">
  <dimension ref="A1:M25"/>
  <sheetViews>
    <sheetView zoomScale="90" zoomScaleNormal="90" workbookViewId="0">
      <selection activeCell="E13" sqref="E13"/>
    </sheetView>
  </sheetViews>
  <sheetFormatPr defaultColWidth="8.77734375" defaultRowHeight="14.4" x14ac:dyDescent="0.3"/>
  <cols>
    <col min="1" max="1" width="17.77734375" style="8" customWidth="1"/>
    <col min="2" max="2" width="39" style="8" customWidth="1"/>
    <col min="3" max="4" width="8.77734375" style="8"/>
    <col min="5" max="5" width="12.21875" style="8" customWidth="1"/>
    <col min="6" max="16384" width="8.77734375" style="8"/>
  </cols>
  <sheetData>
    <row r="1" spans="1:5" ht="18" x14ac:dyDescent="0.35">
      <c r="A1" s="121" t="s">
        <v>87</v>
      </c>
      <c r="B1" s="121"/>
      <c r="C1" s="121"/>
      <c r="D1" s="121"/>
      <c r="E1" s="121"/>
    </row>
    <row r="2" spans="1:5" x14ac:dyDescent="0.3">
      <c r="A2" s="16" t="s">
        <v>70</v>
      </c>
      <c r="B2" s="16" t="s">
        <v>71</v>
      </c>
      <c r="C2" s="16" t="s">
        <v>51</v>
      </c>
      <c r="D2" s="16" t="s">
        <v>78</v>
      </c>
      <c r="E2" s="16" t="s">
        <v>6</v>
      </c>
    </row>
    <row r="3" spans="1:5" x14ac:dyDescent="0.3">
      <c r="A3" s="97" t="str">
        <f>'Study Plan'!A14</f>
        <v>CH-300</v>
      </c>
      <c r="B3" s="98" t="str">
        <f>'Study Plan'!B14</f>
        <v>Intro to International Business</v>
      </c>
      <c r="C3" s="57">
        <v>7.5</v>
      </c>
      <c r="D3" s="81" t="s">
        <v>79</v>
      </c>
      <c r="E3" s="81" t="s">
        <v>73</v>
      </c>
    </row>
    <row r="4" spans="1:5" x14ac:dyDescent="0.3">
      <c r="A4" s="97" t="str">
        <f>'Study Plan'!A16</f>
        <v>CH-310</v>
      </c>
      <c r="B4" s="98" t="str">
        <f>'Study Plan'!B16</f>
        <v>Microeconomics</v>
      </c>
      <c r="C4" s="57">
        <v>7.5</v>
      </c>
      <c r="D4" s="81" t="s">
        <v>79</v>
      </c>
      <c r="E4" s="81" t="s">
        <v>73</v>
      </c>
    </row>
    <row r="5" spans="1:5" x14ac:dyDescent="0.3">
      <c r="A5" s="82" t="str">
        <f>'Study Plan'!A18</f>
        <v>CH-XXX</v>
      </c>
      <c r="B5" s="82" t="str">
        <f>'Study Plan'!B18</f>
        <v>Please select:</v>
      </c>
      <c r="C5" s="90">
        <v>7.5</v>
      </c>
      <c r="D5" s="83" t="s">
        <v>80</v>
      </c>
      <c r="E5" s="83" t="s">
        <v>73</v>
      </c>
    </row>
    <row r="6" spans="1:5" x14ac:dyDescent="0.3">
      <c r="A6" s="97" t="str">
        <f>'Study Plan'!A15</f>
        <v>CH-301</v>
      </c>
      <c r="B6" s="98" t="str">
        <f>'Study Plan'!B15</f>
        <v>Intro to Finance &amp; Accounting</v>
      </c>
      <c r="C6" s="57">
        <v>7.5</v>
      </c>
      <c r="D6" s="81" t="s">
        <v>79</v>
      </c>
      <c r="E6" s="81" t="s">
        <v>74</v>
      </c>
    </row>
    <row r="7" spans="1:5" x14ac:dyDescent="0.3">
      <c r="A7" s="97" t="str">
        <f>'Study Plan'!A17</f>
        <v>CH-311</v>
      </c>
      <c r="B7" s="98" t="str">
        <f>'Study Plan'!B17</f>
        <v>Macroeconomics</v>
      </c>
      <c r="C7" s="57">
        <v>7.5</v>
      </c>
      <c r="D7" s="81" t="s">
        <v>79</v>
      </c>
      <c r="E7" s="81" t="s">
        <v>74</v>
      </c>
    </row>
    <row r="8" spans="1:5" x14ac:dyDescent="0.3">
      <c r="A8" s="82" t="str">
        <f>'Study Plan'!A19</f>
        <v>CH-XXX</v>
      </c>
      <c r="B8" s="82" t="str">
        <f>'Study Plan'!B19</f>
        <v>Please select:</v>
      </c>
      <c r="C8" s="90">
        <v>7.5</v>
      </c>
      <c r="D8" s="83" t="s">
        <v>80</v>
      </c>
      <c r="E8" s="83" t="s">
        <v>74</v>
      </c>
    </row>
    <row r="10" spans="1:5" x14ac:dyDescent="0.3">
      <c r="A10" s="8" t="s">
        <v>146</v>
      </c>
      <c r="D10" s="89" t="str">
        <f>IF((A5="CH-100")*(A8="CH-101"),"BCCB",IF((A5="CH-132")*(A8="CH-133"),"Earth Sciences",IF((A5="CH-140")*(A8="CH-141"),"Physics",IF((A5="CH-230")*(A8="CH-231"),"CS",IF((A5="CH-210")*(A8="CH-211"),"ECE",IF((A5="SDT-101")*(A8="SDT-102"),"SDT",IF((A5="CH-241")*(A8="CH-240"),"IEM",IF((A5="CH-330")*(A8="CH-331"),"IRPH", IF((A5="CH-340")*(A8="CH-341"),"ISCP",IF((A5="CH-320")*(A8="CH-321"),"SMP", IF((A5="CH-700")*(A8="CH-701"),"Data Science","NONE")))))))))))</f>
        <v>NONE</v>
      </c>
    </row>
    <row r="12" spans="1:5" x14ac:dyDescent="0.3">
      <c r="A12" s="8" t="s">
        <v>92</v>
      </c>
      <c r="D12" s="89" t="str">
        <f>IF(A5="CH-330","IRPH or GEM",IF(A5="CH-132","ESSMER or GEM",IF(A5="CH-241","IEM or GEM",IF(A5="CH-340","ISCP or GEM",IF(A5="CH-330","IRPH or GEM","GEM")))))</f>
        <v>GEM</v>
      </c>
    </row>
    <row r="14" spans="1:5" x14ac:dyDescent="0.3">
      <c r="A14" s="8" t="s">
        <v>93</v>
      </c>
      <c r="D14" s="89" t="str">
        <f>IF((A5="CH-132")*(A8="CH-133"),"ESSMER or GEM",IF((A5="CH-241")*(A8="CH-240"),"IEM or GEM",IF((A5="CH-330")*(A8="CH-331"),"IRPH or GEM", IF((A5="CH-340")*(A8="CH-341"),"ISCP or GEM","GEM"))))</f>
        <v>GEM</v>
      </c>
    </row>
    <row r="17" spans="1:13" ht="18" x14ac:dyDescent="0.35">
      <c r="A17" s="121" t="s">
        <v>94</v>
      </c>
      <c r="B17" s="121"/>
      <c r="C17" s="121"/>
      <c r="D17" s="121"/>
      <c r="E17" s="121"/>
    </row>
    <row r="18" spans="1:13" x14ac:dyDescent="0.3">
      <c r="A18" s="16" t="s">
        <v>70</v>
      </c>
      <c r="B18" s="16" t="s">
        <v>71</v>
      </c>
      <c r="C18" s="16" t="s">
        <v>51</v>
      </c>
      <c r="D18" s="16" t="s">
        <v>78</v>
      </c>
      <c r="E18" s="16" t="s">
        <v>6</v>
      </c>
    </row>
    <row r="19" spans="1:13" x14ac:dyDescent="0.3">
      <c r="A19" s="97" t="str">
        <f>'Study Plan'!A37</f>
        <v>CTMS-MAT-08</v>
      </c>
      <c r="B19" s="98" t="str">
        <f>'Study Plan'!B37</f>
        <v>Applied Calculus</v>
      </c>
      <c r="C19" s="63">
        <v>5</v>
      </c>
      <c r="D19" s="57" t="s">
        <v>79</v>
      </c>
      <c r="E19" s="9" t="s">
        <v>73</v>
      </c>
    </row>
    <row r="20" spans="1:13" ht="15" thickBot="1" x14ac:dyDescent="0.35">
      <c r="A20" s="97" t="str">
        <f>'Study Plan'!A38</f>
        <v>CTMS-XX</v>
      </c>
      <c r="B20" s="97" t="str">
        <f>'Study Plan'!B38</f>
        <v>Please select:</v>
      </c>
      <c r="C20" s="63">
        <v>5</v>
      </c>
      <c r="D20" s="57" t="s">
        <v>79</v>
      </c>
      <c r="E20" s="9" t="s">
        <v>74</v>
      </c>
    </row>
    <row r="21" spans="1:13" x14ac:dyDescent="0.3">
      <c r="G21" s="122" t="s">
        <v>165</v>
      </c>
      <c r="H21" s="123"/>
      <c r="I21" s="123"/>
      <c r="J21" s="123"/>
      <c r="K21" s="123"/>
      <c r="L21" s="123"/>
      <c r="M21" s="124"/>
    </row>
    <row r="22" spans="1:13" ht="18" x14ac:dyDescent="0.35">
      <c r="A22" s="121" t="s">
        <v>147</v>
      </c>
      <c r="B22" s="121"/>
      <c r="C22" s="121"/>
      <c r="D22" s="121"/>
      <c r="E22" s="121"/>
      <c r="G22" s="125"/>
      <c r="H22" s="126"/>
      <c r="I22" s="126"/>
      <c r="J22" s="126"/>
      <c r="K22" s="126"/>
      <c r="L22" s="126"/>
      <c r="M22" s="127"/>
    </row>
    <row r="23" spans="1:13" x14ac:dyDescent="0.3">
      <c r="A23" s="16" t="s">
        <v>70</v>
      </c>
      <c r="B23" s="16" t="s">
        <v>71</v>
      </c>
      <c r="C23" s="16" t="s">
        <v>51</v>
      </c>
      <c r="D23" s="16" t="s">
        <v>78</v>
      </c>
      <c r="E23" s="16" t="s">
        <v>6</v>
      </c>
      <c r="G23" s="125"/>
      <c r="H23" s="126"/>
      <c r="I23" s="126"/>
      <c r="J23" s="126"/>
      <c r="K23" s="126"/>
      <c r="L23" s="126"/>
      <c r="M23" s="127"/>
    </row>
    <row r="24" spans="1:13" ht="28.8" x14ac:dyDescent="0.3">
      <c r="A24" s="84" t="str">
        <f>'Study Plan'!A45</f>
        <v>CTLA-GER-XX/ CTHU-HUM-XXX</v>
      </c>
      <c r="B24" s="84" t="str">
        <f>'Study Plan'!B45</f>
        <v>Please select:</v>
      </c>
      <c r="C24" s="78">
        <v>2.5</v>
      </c>
      <c r="D24" s="78" t="s">
        <v>80</v>
      </c>
      <c r="E24" s="80" t="s">
        <v>73</v>
      </c>
      <c r="G24" s="125"/>
      <c r="H24" s="126"/>
      <c r="I24" s="126"/>
      <c r="J24" s="126"/>
      <c r="K24" s="126"/>
      <c r="L24" s="126"/>
      <c r="M24" s="127"/>
    </row>
    <row r="25" spans="1:13" ht="29.4" thickBot="1" x14ac:dyDescent="0.35">
      <c r="A25" s="84" t="str">
        <f>'Study Plan'!A46</f>
        <v>CTLA-GER-XX/ CTHU-HUM-XXX</v>
      </c>
      <c r="B25" s="84" t="str">
        <f>'Study Plan'!B46</f>
        <v>Please select:</v>
      </c>
      <c r="C25" s="78">
        <v>2.5</v>
      </c>
      <c r="D25" s="78" t="s">
        <v>80</v>
      </c>
      <c r="E25" s="80" t="s">
        <v>74</v>
      </c>
      <c r="G25" s="128"/>
      <c r="H25" s="129"/>
      <c r="I25" s="129"/>
      <c r="J25" s="129"/>
      <c r="K25" s="129"/>
      <c r="L25" s="129"/>
      <c r="M25" s="130"/>
    </row>
  </sheetData>
  <mergeCells count="4">
    <mergeCell ref="A1:E1"/>
    <mergeCell ref="A17:E17"/>
    <mergeCell ref="A22:E22"/>
    <mergeCell ref="G21:M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B0B2D-7261-4459-9085-8D2B382531B5}">
  <dimension ref="A1:B12"/>
  <sheetViews>
    <sheetView workbookViewId="0">
      <selection activeCell="H11" sqref="H11"/>
    </sheetView>
  </sheetViews>
  <sheetFormatPr defaultRowHeight="14.4" x14ac:dyDescent="0.3"/>
  <cols>
    <col min="1" max="1" width="10.77734375" customWidth="1"/>
    <col min="2" max="2" width="12" customWidth="1"/>
  </cols>
  <sheetData>
    <row r="1" spans="1:2" x14ac:dyDescent="0.3">
      <c r="A1" s="8" t="s">
        <v>6</v>
      </c>
      <c r="B1" s="8" t="s">
        <v>72</v>
      </c>
    </row>
    <row r="2" spans="1:2" x14ac:dyDescent="0.3">
      <c r="A2" s="8"/>
      <c r="B2" s="8"/>
    </row>
    <row r="3" spans="1:2" x14ac:dyDescent="0.3">
      <c r="A3" s="71" t="s">
        <v>73</v>
      </c>
      <c r="B3" s="71">
        <f>SUMIF('Study Plan'!H$14:H$74, "Fall 2023", 'Study Plan'!C$14:C$74)</f>
        <v>30</v>
      </c>
    </row>
    <row r="4" spans="1:2" x14ac:dyDescent="0.3">
      <c r="A4" s="71" t="s">
        <v>74</v>
      </c>
      <c r="B4" s="71">
        <f>SUMIF('Study Plan'!H$14:H$74, "Spring 2024", 'Study Plan'!C$14:C$74)</f>
        <v>30</v>
      </c>
    </row>
    <row r="5" spans="1:2" x14ac:dyDescent="0.3">
      <c r="A5" s="71" t="s">
        <v>75</v>
      </c>
      <c r="B5" s="71">
        <f>SUMIF('Study Plan'!H$14:H$74, "Fall 2024", 'Study Plan'!C$14:C$74)</f>
        <v>0</v>
      </c>
    </row>
    <row r="6" spans="1:2" x14ac:dyDescent="0.3">
      <c r="A6" s="71" t="s">
        <v>76</v>
      </c>
      <c r="B6" s="71">
        <f>SUMIF('Study Plan'!H$14:H$74, "Spring 2025", 'Study Plan'!C$14:C$74)</f>
        <v>0</v>
      </c>
    </row>
    <row r="7" spans="1:2" x14ac:dyDescent="0.3">
      <c r="A7" s="71" t="s">
        <v>151</v>
      </c>
      <c r="B7" s="71">
        <f>SUMIF('Study Plan'!H$14:H$74, "Fall 2025", 'Study Plan'!C$14:C$74)</f>
        <v>0</v>
      </c>
    </row>
    <row r="8" spans="1:2" x14ac:dyDescent="0.3">
      <c r="A8" s="71" t="s">
        <v>152</v>
      </c>
      <c r="B8" s="71">
        <f>SUMIF('Study Plan'!H$14:H$74, "Spring 2023", 'Study Plan'!C$14:C$74)</f>
        <v>0</v>
      </c>
    </row>
    <row r="9" spans="1:2" x14ac:dyDescent="0.3">
      <c r="A9" s="71" t="s">
        <v>153</v>
      </c>
      <c r="B9" s="71">
        <f>SUMIF('Study Plan'!H$14:H$74, "Fall 2026", 'Study Plan'!C$14:C$74)</f>
        <v>0</v>
      </c>
    </row>
    <row r="10" spans="1:2" x14ac:dyDescent="0.3">
      <c r="A10" s="71" t="s">
        <v>154</v>
      </c>
      <c r="B10" s="71">
        <f>SUMIF('Study Plan'!H$14:H$74, "Spring 2027", 'Study Plan'!C$14:C$74)</f>
        <v>0</v>
      </c>
    </row>
    <row r="11" spans="1:2" ht="15" thickBot="1" x14ac:dyDescent="0.35">
      <c r="A11" s="72"/>
      <c r="B11" s="72"/>
    </row>
    <row r="12" spans="1:2" x14ac:dyDescent="0.3">
      <c r="A12" s="8" t="s">
        <v>77</v>
      </c>
      <c r="B12" s="8">
        <f>SUM(B3:B10)</f>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DD893-DB55-4A50-9167-B2E645318503}">
  <dimension ref="A1:E48"/>
  <sheetViews>
    <sheetView zoomScale="90" zoomScaleNormal="90" workbookViewId="0">
      <selection activeCell="A23" sqref="A23"/>
    </sheetView>
  </sheetViews>
  <sheetFormatPr defaultColWidth="8.77734375" defaultRowHeight="14.4" x14ac:dyDescent="0.3"/>
  <cols>
    <col min="1" max="1" width="21.6640625" style="8" customWidth="1"/>
    <col min="2" max="2" width="25.77734375" style="8" customWidth="1"/>
    <col min="3" max="3" width="9.21875" style="8" customWidth="1"/>
    <col min="4" max="4" width="29.77734375" style="8" customWidth="1"/>
    <col min="5" max="5" width="8.109375" style="8" customWidth="1"/>
    <col min="6" max="7" width="8.77734375" style="8"/>
    <col min="8" max="8" width="43.33203125" style="8" customWidth="1"/>
    <col min="9" max="16384" width="8.77734375" style="8"/>
  </cols>
  <sheetData>
    <row r="1" spans="1:5" ht="18" x14ac:dyDescent="0.35">
      <c r="A1" s="121" t="s">
        <v>38</v>
      </c>
      <c r="B1" s="121"/>
      <c r="C1" s="121"/>
      <c r="D1" s="121"/>
    </row>
    <row r="2" spans="1:5" ht="18" x14ac:dyDescent="0.35">
      <c r="A2" s="15"/>
      <c r="B2" s="15"/>
      <c r="C2" s="15"/>
      <c r="D2" s="15"/>
    </row>
    <row r="4" spans="1:5" x14ac:dyDescent="0.3">
      <c r="A4" s="16" t="s">
        <v>39</v>
      </c>
      <c r="B4" s="16" t="s">
        <v>40</v>
      </c>
    </row>
    <row r="5" spans="1:5" ht="28.95" customHeight="1" x14ac:dyDescent="0.3">
      <c r="A5" s="28" t="s">
        <v>70</v>
      </c>
      <c r="B5" s="28" t="s">
        <v>71</v>
      </c>
      <c r="C5" s="29" t="s">
        <v>19</v>
      </c>
      <c r="D5" s="29" t="s">
        <v>41</v>
      </c>
      <c r="E5" s="29" t="s">
        <v>42</v>
      </c>
    </row>
    <row r="6" spans="1:5" x14ac:dyDescent="0.3">
      <c r="A6" s="21"/>
      <c r="B6" s="21"/>
      <c r="C6" s="21"/>
      <c r="D6" s="21"/>
      <c r="E6" s="21"/>
    </row>
    <row r="7" spans="1:5" x14ac:dyDescent="0.3">
      <c r="A7" s="21"/>
      <c r="B7" s="21"/>
      <c r="C7" s="21"/>
      <c r="D7" s="21"/>
      <c r="E7" s="21"/>
    </row>
    <row r="8" spans="1:5" x14ac:dyDescent="0.3">
      <c r="A8" s="21"/>
      <c r="B8" s="21"/>
      <c r="C8" s="21"/>
      <c r="D8" s="21"/>
      <c r="E8" s="21"/>
    </row>
    <row r="9" spans="1:5" x14ac:dyDescent="0.3">
      <c r="A9" s="21"/>
      <c r="B9" s="21"/>
      <c r="C9" s="21"/>
      <c r="D9" s="21"/>
      <c r="E9" s="21"/>
    </row>
    <row r="10" spans="1:5" x14ac:dyDescent="0.3">
      <c r="A10" s="21"/>
      <c r="B10" s="21"/>
      <c r="C10" s="21"/>
      <c r="D10" s="21"/>
      <c r="E10" s="21"/>
    </row>
    <row r="11" spans="1:5" x14ac:dyDescent="0.3">
      <c r="A11" s="21"/>
      <c r="B11" s="21"/>
      <c r="C11" s="21"/>
      <c r="D11" s="21"/>
      <c r="E11" s="21"/>
    </row>
    <row r="12" spans="1:5" x14ac:dyDescent="0.3">
      <c r="A12" s="21"/>
      <c r="B12" s="21"/>
      <c r="C12" s="21"/>
      <c r="D12" s="21"/>
      <c r="E12" s="21"/>
    </row>
    <row r="13" spans="1:5" x14ac:dyDescent="0.3">
      <c r="A13" s="21"/>
      <c r="B13" s="21"/>
      <c r="C13" s="21"/>
      <c r="D13" s="21"/>
      <c r="E13" s="21"/>
    </row>
    <row r="14" spans="1:5" x14ac:dyDescent="0.3">
      <c r="A14" s="21"/>
      <c r="B14" s="21"/>
      <c r="C14" s="21"/>
      <c r="D14" s="21"/>
      <c r="E14" s="21"/>
    </row>
    <row r="15" spans="1:5" x14ac:dyDescent="0.3">
      <c r="A15" s="21"/>
      <c r="B15" s="21"/>
      <c r="C15" s="21"/>
      <c r="D15" s="21"/>
      <c r="E15" s="21"/>
    </row>
    <row r="16" spans="1:5" x14ac:dyDescent="0.3">
      <c r="A16" s="21"/>
      <c r="B16" s="21"/>
      <c r="C16" s="21"/>
      <c r="D16" s="21"/>
      <c r="E16" s="21"/>
    </row>
    <row r="17" spans="1:5" x14ac:dyDescent="0.3">
      <c r="A17" s="21"/>
      <c r="B17" s="21"/>
      <c r="C17" s="21"/>
      <c r="D17" s="21"/>
      <c r="E17" s="21"/>
    </row>
    <row r="18" spans="1:5" x14ac:dyDescent="0.3">
      <c r="A18" s="21"/>
      <c r="B18" s="21"/>
      <c r="C18" s="21"/>
      <c r="D18" s="21"/>
      <c r="E18" s="21"/>
    </row>
    <row r="19" spans="1:5" x14ac:dyDescent="0.3">
      <c r="A19" s="21"/>
      <c r="B19" s="21"/>
      <c r="C19" s="21"/>
      <c r="D19" s="21"/>
      <c r="E19" s="21"/>
    </row>
    <row r="21" spans="1:5" x14ac:dyDescent="0.3">
      <c r="B21" s="16" t="s">
        <v>43</v>
      </c>
      <c r="C21" s="30">
        <f>SUM(C6:C19)</f>
        <v>0</v>
      </c>
    </row>
    <row r="24" spans="1:5" x14ac:dyDescent="0.3">
      <c r="A24" s="16" t="s">
        <v>44</v>
      </c>
      <c r="B24" s="16" t="s">
        <v>40</v>
      </c>
    </row>
    <row r="25" spans="1:5" ht="43.2" x14ac:dyDescent="0.3">
      <c r="A25" s="28" t="s">
        <v>70</v>
      </c>
      <c r="B25" s="28" t="s">
        <v>71</v>
      </c>
      <c r="C25" s="29" t="s">
        <v>19</v>
      </c>
      <c r="D25" s="29" t="s">
        <v>41</v>
      </c>
      <c r="E25" s="29" t="s">
        <v>42</v>
      </c>
    </row>
    <row r="26" spans="1:5" x14ac:dyDescent="0.3">
      <c r="A26" s="21"/>
      <c r="B26" s="21"/>
      <c r="C26" s="21"/>
      <c r="D26" s="21"/>
      <c r="E26" s="21"/>
    </row>
    <row r="27" spans="1:5" x14ac:dyDescent="0.3">
      <c r="A27" s="21"/>
      <c r="B27" s="21"/>
      <c r="C27" s="21"/>
      <c r="D27" s="21"/>
      <c r="E27" s="21"/>
    </row>
    <row r="28" spans="1:5" x14ac:dyDescent="0.3">
      <c r="A28" s="21"/>
      <c r="B28" s="21"/>
      <c r="C28" s="21"/>
      <c r="D28" s="21"/>
      <c r="E28" s="21"/>
    </row>
    <row r="29" spans="1:5" x14ac:dyDescent="0.3">
      <c r="A29" s="21"/>
      <c r="B29" s="21"/>
      <c r="C29" s="21"/>
      <c r="D29" s="21"/>
      <c r="E29" s="21"/>
    </row>
    <row r="30" spans="1:5" x14ac:dyDescent="0.3">
      <c r="A30" s="21"/>
      <c r="B30" s="21"/>
      <c r="C30" s="21"/>
      <c r="D30" s="21"/>
      <c r="E30" s="21"/>
    </row>
    <row r="31" spans="1:5" x14ac:dyDescent="0.3">
      <c r="A31" s="21"/>
      <c r="B31" s="21"/>
      <c r="C31" s="21"/>
      <c r="D31" s="21"/>
      <c r="E31" s="21"/>
    </row>
    <row r="32" spans="1:5" x14ac:dyDescent="0.3">
      <c r="A32" s="21"/>
      <c r="B32" s="21"/>
      <c r="C32" s="21"/>
      <c r="D32" s="21"/>
      <c r="E32" s="21"/>
    </row>
    <row r="33" spans="1:5" x14ac:dyDescent="0.3">
      <c r="A33" s="21"/>
      <c r="B33" s="21"/>
      <c r="C33" s="21"/>
      <c r="D33" s="21"/>
      <c r="E33" s="21"/>
    </row>
    <row r="34" spans="1:5" x14ac:dyDescent="0.3">
      <c r="A34" s="21"/>
      <c r="B34" s="21"/>
      <c r="C34" s="21"/>
      <c r="D34" s="21"/>
      <c r="E34" s="21"/>
    </row>
    <row r="35" spans="1:5" x14ac:dyDescent="0.3">
      <c r="A35" s="21"/>
      <c r="B35" s="21"/>
      <c r="C35" s="21"/>
      <c r="D35" s="21"/>
      <c r="E35" s="21"/>
    </row>
    <row r="36" spans="1:5" x14ac:dyDescent="0.3">
      <c r="A36" s="21"/>
      <c r="B36" s="21"/>
      <c r="C36" s="21"/>
      <c r="D36" s="21"/>
      <c r="E36" s="21"/>
    </row>
    <row r="37" spans="1:5" x14ac:dyDescent="0.3">
      <c r="A37" s="21"/>
      <c r="B37" s="21"/>
      <c r="C37" s="21"/>
      <c r="D37" s="21"/>
      <c r="E37" s="21"/>
    </row>
    <row r="38" spans="1:5" x14ac:dyDescent="0.3">
      <c r="A38" s="21"/>
      <c r="B38" s="21"/>
      <c r="C38" s="21"/>
      <c r="D38" s="21"/>
      <c r="E38" s="21"/>
    </row>
    <row r="39" spans="1:5" x14ac:dyDescent="0.3">
      <c r="A39" s="21"/>
      <c r="B39" s="21"/>
      <c r="C39" s="21"/>
      <c r="D39" s="21"/>
      <c r="E39" s="21"/>
    </row>
    <row r="41" spans="1:5" x14ac:dyDescent="0.3">
      <c r="B41" s="16" t="s">
        <v>45</v>
      </c>
      <c r="C41" s="30">
        <f>SUM(C26:C39)</f>
        <v>0</v>
      </c>
    </row>
    <row r="43" spans="1:5" x14ac:dyDescent="0.3">
      <c r="B43" s="16" t="s">
        <v>46</v>
      </c>
      <c r="C43" s="30">
        <f>C21+C41</f>
        <v>0</v>
      </c>
      <c r="D43" s="31" t="s">
        <v>47</v>
      </c>
      <c r="E43" s="32">
        <f>'Study Plan'!$B$74+'Extension Semesters'!C43</f>
        <v>0</v>
      </c>
    </row>
    <row r="45" spans="1:5" ht="15" thickBot="1" x14ac:dyDescent="0.35"/>
    <row r="46" spans="1:5" x14ac:dyDescent="0.3">
      <c r="A46" s="44"/>
      <c r="B46" s="45"/>
      <c r="C46" s="45"/>
      <c r="D46" s="45"/>
      <c r="E46" s="46"/>
    </row>
    <row r="47" spans="1:5" ht="15" thickBot="1" x14ac:dyDescent="0.35">
      <c r="A47" s="47" t="s">
        <v>50</v>
      </c>
      <c r="B47" s="48"/>
      <c r="C47" s="49"/>
      <c r="D47" s="50"/>
      <c r="E47" s="51"/>
    </row>
    <row r="48" spans="1:5" ht="15" thickBot="1" x14ac:dyDescent="0.35">
      <c r="A48" s="52"/>
      <c r="B48" s="53"/>
      <c r="C48" s="53"/>
      <c r="D48" s="53"/>
      <c r="E48" s="54"/>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E510E-BA39-4AF4-B13C-0E41617076CB}">
  <dimension ref="A1:J14"/>
  <sheetViews>
    <sheetView workbookViewId="0">
      <selection activeCell="D10" sqref="D10"/>
    </sheetView>
  </sheetViews>
  <sheetFormatPr defaultRowHeight="14.4" x14ac:dyDescent="0.3"/>
  <cols>
    <col min="1" max="1" width="12.6640625" style="8" customWidth="1"/>
    <col min="2" max="2" width="34.21875" style="8" customWidth="1"/>
    <col min="3" max="3" width="11.77734375" customWidth="1"/>
    <col min="4" max="4" width="35.44140625" customWidth="1"/>
    <col min="5" max="5" width="8.77734375" style="8"/>
    <col min="6" max="6" width="19.77734375" customWidth="1"/>
    <col min="8" max="8" width="35.44140625" customWidth="1"/>
    <col min="9" max="9" width="8.77734375" style="8"/>
    <col min="10" max="10" width="31.44140625" customWidth="1"/>
  </cols>
  <sheetData>
    <row r="1" spans="1:10" x14ac:dyDescent="0.3">
      <c r="A1" s="8" t="s">
        <v>113</v>
      </c>
      <c r="B1" s="8" t="s">
        <v>114</v>
      </c>
      <c r="C1" s="8" t="s">
        <v>95</v>
      </c>
      <c r="D1" s="8" t="s">
        <v>96</v>
      </c>
      <c r="F1" t="s">
        <v>97</v>
      </c>
      <c r="H1" t="s">
        <v>98</v>
      </c>
      <c r="J1" t="s">
        <v>99</v>
      </c>
    </row>
    <row r="2" spans="1:10" x14ac:dyDescent="0.3">
      <c r="A2" s="8" t="s">
        <v>23</v>
      </c>
      <c r="B2" s="8" t="s">
        <v>54</v>
      </c>
      <c r="C2" s="8" t="s">
        <v>23</v>
      </c>
      <c r="D2" s="8" t="s">
        <v>54</v>
      </c>
      <c r="F2" t="s">
        <v>134</v>
      </c>
      <c r="H2" t="s">
        <v>135</v>
      </c>
      <c r="J2" s="8" t="s">
        <v>135</v>
      </c>
    </row>
    <row r="3" spans="1:10" x14ac:dyDescent="0.3">
      <c r="A3" s="8" t="s">
        <v>115</v>
      </c>
      <c r="B3" s="8" t="s">
        <v>116</v>
      </c>
      <c r="C3" s="8" t="s">
        <v>100</v>
      </c>
      <c r="D3" t="s">
        <v>101</v>
      </c>
      <c r="F3" t="s">
        <v>135</v>
      </c>
      <c r="H3" t="s">
        <v>140</v>
      </c>
      <c r="J3" s="8" t="s">
        <v>140</v>
      </c>
    </row>
    <row r="4" spans="1:10" x14ac:dyDescent="0.3">
      <c r="A4" s="8" t="s">
        <v>88</v>
      </c>
      <c r="B4" s="8" t="s">
        <v>89</v>
      </c>
      <c r="C4" s="8" t="s">
        <v>90</v>
      </c>
      <c r="D4" t="s">
        <v>91</v>
      </c>
      <c r="F4" t="s">
        <v>136</v>
      </c>
      <c r="H4" t="s">
        <v>164</v>
      </c>
      <c r="J4" s="8" t="s">
        <v>164</v>
      </c>
    </row>
    <row r="5" spans="1:10" x14ac:dyDescent="0.3">
      <c r="A5" s="8" t="s">
        <v>117</v>
      </c>
      <c r="B5" s="8" t="s">
        <v>118</v>
      </c>
      <c r="C5" s="8" t="s">
        <v>103</v>
      </c>
      <c r="D5" t="s">
        <v>104</v>
      </c>
      <c r="F5" t="s">
        <v>137</v>
      </c>
      <c r="H5" t="s">
        <v>102</v>
      </c>
      <c r="J5" s="8" t="s">
        <v>102</v>
      </c>
    </row>
    <row r="6" spans="1:10" x14ac:dyDescent="0.3">
      <c r="A6" s="8" t="s">
        <v>125</v>
      </c>
      <c r="B6" s="8" t="s">
        <v>131</v>
      </c>
      <c r="C6" s="8" t="s">
        <v>127</v>
      </c>
      <c r="D6" t="s">
        <v>129</v>
      </c>
      <c r="F6" t="s">
        <v>138</v>
      </c>
      <c r="H6" t="s">
        <v>141</v>
      </c>
      <c r="J6" s="8" t="s">
        <v>141</v>
      </c>
    </row>
    <row r="7" spans="1:10" x14ac:dyDescent="0.3">
      <c r="A7" s="8" t="s">
        <v>119</v>
      </c>
      <c r="B7" s="8" t="s">
        <v>120</v>
      </c>
      <c r="C7" s="8" t="s">
        <v>105</v>
      </c>
      <c r="D7" t="s">
        <v>106</v>
      </c>
      <c r="F7" t="s">
        <v>139</v>
      </c>
    </row>
    <row r="8" spans="1:10" x14ac:dyDescent="0.3">
      <c r="A8" s="8" t="s">
        <v>121</v>
      </c>
      <c r="B8" s="8" t="s">
        <v>122</v>
      </c>
      <c r="C8" s="8" t="s">
        <v>107</v>
      </c>
      <c r="D8" t="s">
        <v>108</v>
      </c>
      <c r="F8" t="s">
        <v>140</v>
      </c>
    </row>
    <row r="9" spans="1:10" x14ac:dyDescent="0.3">
      <c r="A9" s="17" t="s">
        <v>173</v>
      </c>
      <c r="B9" s="8" t="s">
        <v>132</v>
      </c>
      <c r="C9" s="17" t="s">
        <v>174</v>
      </c>
      <c r="D9" t="s">
        <v>144</v>
      </c>
      <c r="F9" t="s">
        <v>102</v>
      </c>
    </row>
    <row r="10" spans="1:10" x14ac:dyDescent="0.3">
      <c r="A10" s="131" t="s">
        <v>186</v>
      </c>
      <c r="B10" s="132" t="s">
        <v>187</v>
      </c>
      <c r="C10" s="131" t="s">
        <v>188</v>
      </c>
      <c r="D10" s="133" t="s">
        <v>189</v>
      </c>
      <c r="F10" t="s">
        <v>141</v>
      </c>
    </row>
    <row r="11" spans="1:10" x14ac:dyDescent="0.3">
      <c r="A11" s="8" t="s">
        <v>123</v>
      </c>
      <c r="B11" s="8" t="s">
        <v>145</v>
      </c>
      <c r="C11" s="8" t="s">
        <v>109</v>
      </c>
      <c r="D11" t="s">
        <v>110</v>
      </c>
      <c r="F11" s="86" t="s">
        <v>142</v>
      </c>
    </row>
    <row r="12" spans="1:10" x14ac:dyDescent="0.3">
      <c r="A12" s="8" t="s">
        <v>126</v>
      </c>
      <c r="B12" s="8" t="s">
        <v>133</v>
      </c>
      <c r="C12" s="8" t="s">
        <v>128</v>
      </c>
      <c r="D12" t="s">
        <v>130</v>
      </c>
      <c r="F12" t="s">
        <v>143</v>
      </c>
    </row>
    <row r="13" spans="1:10" x14ac:dyDescent="0.3">
      <c r="A13" s="8" t="s">
        <v>124</v>
      </c>
      <c r="B13" s="8" t="s">
        <v>190</v>
      </c>
      <c r="C13" s="8" t="s">
        <v>111</v>
      </c>
      <c r="D13" t="s">
        <v>112</v>
      </c>
    </row>
    <row r="14" spans="1:10" x14ac:dyDescent="0.3">
      <c r="C14" s="17" t="s">
        <v>171</v>
      </c>
      <c r="D14" s="8" t="s">
        <v>172</v>
      </c>
    </row>
  </sheetData>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Study Plan</vt:lpstr>
      <vt:lpstr>Entry Advising Form</vt:lpstr>
      <vt:lpstr>Workload Balance</vt:lpstr>
      <vt:lpstr>Extension Semesters</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Mareike</dc:creator>
  <cp:lastModifiedBy>Abo Alatta, Nina</cp:lastModifiedBy>
  <cp:lastPrinted>2019-12-05T14:06:50Z</cp:lastPrinted>
  <dcterms:created xsi:type="dcterms:W3CDTF">2019-11-26T14:01:12Z</dcterms:created>
  <dcterms:modified xsi:type="dcterms:W3CDTF">2023-09-04T05:29:50Z</dcterms:modified>
</cp:coreProperties>
</file>