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Entry Advising Forms\F23\4C Entry Advising F23\New Entry Advising Forms F 23\"/>
    </mc:Choice>
  </mc:AlternateContent>
  <xr:revisionPtr revIDLastSave="0" documentId="13_ncr:1_{632A7447-9135-489A-A199-A52ADDEC8FD5}" xr6:coauthVersionLast="36" xr6:coauthVersionMax="47" xr10:uidLastSave="{00000000-0000-0000-0000-000000000000}"/>
  <bookViews>
    <workbookView xWindow="0" yWindow="0" windowWidth="19200" windowHeight="6936" xr2:uid="{00000000-000D-0000-FFFF-FFFF00000000}"/>
  </bookViews>
  <sheets>
    <sheet name="Study Plan" sheetId="1" r:id="rId1"/>
    <sheet name="Entry Advising Form" sheetId="4" r:id="rId2"/>
    <sheet name="Workload Balance" sheetId="3" r:id="rId3"/>
    <sheet name="Extension Semesters" sheetId="2" r:id="rId4"/>
    <sheet name="Lists"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18" i="1"/>
  <c r="F28" i="1" l="1"/>
  <c r="E28" i="1"/>
  <c r="F29" i="1"/>
  <c r="E29" i="1"/>
  <c r="F25" i="1"/>
  <c r="E25" i="1"/>
  <c r="F30" i="1"/>
  <c r="E30" i="1"/>
  <c r="E26" i="1"/>
  <c r="F26" i="1"/>
  <c r="E27" i="1"/>
  <c r="F27" i="1"/>
  <c r="A40" i="1"/>
  <c r="A38" i="1"/>
  <c r="F53" i="1"/>
  <c r="E53" i="1"/>
  <c r="F52" i="1"/>
  <c r="E52" i="1"/>
  <c r="F51" i="1"/>
  <c r="E51" i="1"/>
  <c r="F50" i="1"/>
  <c r="E50" i="1"/>
  <c r="F49" i="1"/>
  <c r="E49" i="1"/>
  <c r="B25" i="4"/>
  <c r="B24" i="4"/>
  <c r="B8" i="4"/>
  <c r="B7" i="4"/>
  <c r="A7" i="4"/>
  <c r="B6" i="4"/>
  <c r="A6" i="4"/>
  <c r="B5" i="4"/>
  <c r="B4" i="4"/>
  <c r="A4" i="4"/>
  <c r="B3" i="4"/>
  <c r="A3" i="4"/>
  <c r="B20" i="4"/>
  <c r="B19" i="4"/>
  <c r="A19" i="4"/>
  <c r="A20" i="4"/>
  <c r="F40" i="1"/>
  <c r="E40" i="1"/>
  <c r="F39" i="1"/>
  <c r="E39" i="1"/>
  <c r="F38" i="1"/>
  <c r="E38" i="1"/>
  <c r="F37" i="1"/>
  <c r="E37" i="1"/>
  <c r="A8" i="4"/>
  <c r="A5" i="4"/>
  <c r="D12" i="4" s="1"/>
  <c r="F46" i="1"/>
  <c r="E46" i="1"/>
  <c r="A46" i="1"/>
  <c r="A25" i="4"/>
  <c r="F45" i="1"/>
  <c r="E45" i="1"/>
  <c r="A45" i="1"/>
  <c r="A24" i="4"/>
  <c r="F24" i="1"/>
  <c r="E24" i="1"/>
  <c r="F23" i="1"/>
  <c r="E23" i="1"/>
  <c r="F70" i="1"/>
  <c r="F69" i="1"/>
  <c r="E15" i="1"/>
  <c r="E16" i="1"/>
  <c r="E17" i="1"/>
  <c r="E18" i="1"/>
  <c r="E19" i="1"/>
  <c r="E14" i="1"/>
  <c r="E70" i="1"/>
  <c r="E69" i="1"/>
  <c r="F63" i="1"/>
  <c r="F64" i="1"/>
  <c r="F65" i="1"/>
  <c r="E63" i="1"/>
  <c r="E64" i="1"/>
  <c r="E65" i="1"/>
  <c r="F59" i="1"/>
  <c r="E59" i="1"/>
  <c r="F31" i="1"/>
  <c r="F32" i="1"/>
  <c r="F33" i="1"/>
  <c r="E31" i="1"/>
  <c r="E32" i="1"/>
  <c r="E33" i="1"/>
  <c r="F15" i="1"/>
  <c r="F16" i="1"/>
  <c r="F17" i="1"/>
  <c r="F18" i="1"/>
  <c r="F19" i="1"/>
  <c r="F14" i="1"/>
  <c r="C41" i="2"/>
  <c r="C21" i="2"/>
  <c r="C43" i="2"/>
  <c r="H74" i="1"/>
  <c r="B10" i="3"/>
  <c r="B7" i="3"/>
  <c r="B6" i="3"/>
  <c r="B5" i="3"/>
  <c r="B4" i="3"/>
  <c r="B3" i="3"/>
  <c r="B9" i="3"/>
  <c r="J76" i="1"/>
  <c r="B8" i="3"/>
  <c r="B74" i="1"/>
  <c r="E43" i="2"/>
  <c r="B12" i="3"/>
  <c r="J74" i="1"/>
  <c r="D14" i="4" l="1"/>
  <c r="D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EA96CC75-213C-4FFC-835D-9CCC4B3E6303}">
      <text>
        <r>
          <rPr>
            <b/>
            <sz val="9"/>
            <color indexed="81"/>
            <rFont val="Tahoma"/>
            <family val="2"/>
          </rPr>
          <t>Please insert the semester in which you have taken/plan to take the module, e.g. Spring 2020</t>
        </r>
        <r>
          <rPr>
            <sz val="9"/>
            <color indexed="81"/>
            <rFont val="Tahoma"/>
            <family val="2"/>
          </rPr>
          <t xml:space="preserve">
</t>
        </r>
      </text>
    </comment>
    <comment ref="H21" authorId="0" shapeId="0" xr:uid="{4318DA86-5357-4732-8336-E9F09D1D342F}">
      <text>
        <r>
          <rPr>
            <b/>
            <sz val="9"/>
            <color indexed="81"/>
            <rFont val="Tahoma"/>
            <family val="2"/>
          </rPr>
          <t>Either select all IBA Core modules or replace 15 CP with minor Core modules.
The Study Program Handbooks list the default minor modules and their respective CPs.</t>
        </r>
        <r>
          <rPr>
            <sz val="9"/>
            <color indexed="81"/>
            <rFont val="Tahoma"/>
            <family val="2"/>
          </rPr>
          <t xml:space="preserve">
</t>
        </r>
      </text>
    </comment>
    <comment ref="F59"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81"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<sst xmlns="http://schemas.openxmlformats.org/spreadsheetml/2006/main" count="398" uniqueCount="191">
  <si>
    <t xml:space="preserve">Study Plan for </t>
  </si>
  <si>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</si>
  <si>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</si>
  <si>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</si>
  <si>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</si>
  <si>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</si>
  <si>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</si>
  <si>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</si>
  <si>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</si>
  <si>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</si>
  <si>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</si>
  <si>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</si>
  <si>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</si>
  <si>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</si>
  <si>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</si>
  <si>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</si>
  <si>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</si>
  <si>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</si>
  <si>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</si>
  <si>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</si>
  <si>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</si>
  <si>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</si>
  <si>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</si>
  <si>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</si>
  <si>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CO-XXX</t>
  </si>
  <si>
    <t xml:space="preserve">Minor </t>
  </si>
  <si>
    <t>Fall xxxx</t>
  </si>
  <si>
    <t>Spring xxxx</t>
  </si>
  <si>
    <t>Specialization</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</si>
  <si>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</si>
  <si>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</si>
  <si>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</si>
  <si>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</si>
  <si>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</si>
  <si>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</si>
  <si>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</si>
  <si>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</si>
  <si>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Fall / Spring xxxx</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</si>
  <si>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</si>
  <si>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</si>
  <si>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</si>
  <si>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</si>
  <si>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</si>
  <si>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</si>
  <si>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</si>
  <si>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</si>
  <si>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</si>
  <si>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</si>
  <si>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</si>
  <si>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</si>
  <si>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</si>
  <si>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</si>
  <si>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</si>
  <si>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 xml:space="preserve">Please select: </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</si>
  <si>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</si>
  <si>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</si>
  <si>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CH-300</t>
  </si>
  <si>
    <t>CH-301</t>
  </si>
  <si>
    <t>Intro to Finance &amp; Accounting</t>
  </si>
  <si>
    <t>CH-310</t>
  </si>
  <si>
    <t>Microeconomics</t>
  </si>
  <si>
    <t>CH-311</t>
  </si>
  <si>
    <t>Macroeconomics</t>
  </si>
  <si>
    <t>CO-604</t>
  </si>
  <si>
    <t>Marketing</t>
  </si>
  <si>
    <t>CO-605</t>
  </si>
  <si>
    <t>Organization &amp; HR Management</t>
  </si>
  <si>
    <t xml:space="preserve">Total Credits required: 20 </t>
  </si>
  <si>
    <t>Applied Calculus</t>
  </si>
  <si>
    <t>Qualitative Research Methods</t>
  </si>
  <si>
    <t>Module Number</t>
  </si>
  <si>
    <t>Module Name</t>
  </si>
  <si>
    <t>Workload CP</t>
  </si>
  <si>
    <t>Fall 2023</t>
  </si>
  <si>
    <t>Spring 2024</t>
  </si>
  <si>
    <t>Fall 2024</t>
  </si>
  <si>
    <t>Spring 2025</t>
  </si>
  <si>
    <t>Total</t>
  </si>
  <si>
    <t>Status</t>
  </si>
  <si>
    <t>m</t>
  </si>
  <si>
    <t>me</t>
  </si>
  <si>
    <t>Methods modules</t>
  </si>
  <si>
    <t>Logic</t>
  </si>
  <si>
    <t>Causation /Correlation</t>
  </si>
  <si>
    <t>Agumentation Data Visualization Communication</t>
  </si>
  <si>
    <t>Linear Model- Matrices/ Complex Problem Solving</t>
  </si>
  <si>
    <t>Community Impact Project/ Agency, Leadership &amp; Accountabilty</t>
  </si>
  <si>
    <t>Choice Modules</t>
  </si>
  <si>
    <t>CH-132</t>
  </si>
  <si>
    <t>Fundamentals of Earth Sciences</t>
  </si>
  <si>
    <t>CH-133</t>
  </si>
  <si>
    <t>Environmental Systems &amp; Global Change</t>
  </si>
  <si>
    <t>Major Change option after 1 semester based on free Choice module selection:</t>
  </si>
  <si>
    <t>Major Change option after 1 year based on free Choice module selection:</t>
  </si>
  <si>
    <t xml:space="preserve"> Methods Modules</t>
  </si>
  <si>
    <t>Module No.2</t>
  </si>
  <si>
    <t>Free Choice Modules Spring</t>
  </si>
  <si>
    <t>Minor Options</t>
  </si>
  <si>
    <t>Major Change Options after 1 semester</t>
  </si>
  <si>
    <t>Major Change Options after 1 year</t>
  </si>
  <si>
    <t>CH-101</t>
  </si>
  <si>
    <t>General Cell Biology</t>
  </si>
  <si>
    <t>IRPH</t>
  </si>
  <si>
    <t>CH-141</t>
  </si>
  <si>
    <t>Modern Physics</t>
  </si>
  <si>
    <t>CH-231</t>
  </si>
  <si>
    <t>Algorithms &amp; Data Structures</t>
  </si>
  <si>
    <t>CH-240</t>
  </si>
  <si>
    <t>General Industrial Engineering</t>
  </si>
  <si>
    <t>CH-331</t>
  </si>
  <si>
    <t>Introduction to Modern European History</t>
  </si>
  <si>
    <t>CH-701</t>
  </si>
  <si>
    <t>Data Structures &amp; Processing</t>
  </si>
  <si>
    <t>Module No.</t>
  </si>
  <si>
    <t>Free Choice Modules Fall</t>
  </si>
  <si>
    <t>CH-100</t>
  </si>
  <si>
    <t>General Biochemistry</t>
  </si>
  <si>
    <t>CH-140</t>
  </si>
  <si>
    <t>Classical Physics</t>
  </si>
  <si>
    <t>CH-230</t>
  </si>
  <si>
    <t>Programming in C/C++</t>
  </si>
  <si>
    <t>CH-241</t>
  </si>
  <si>
    <t>General Logistics</t>
  </si>
  <si>
    <t>CH-330</t>
  </si>
  <si>
    <t>CH-700</t>
  </si>
  <si>
    <t>CH-210</t>
  </si>
  <si>
    <t>CH-340</t>
  </si>
  <si>
    <t>CH-211</t>
  </si>
  <si>
    <t>CH-341</t>
  </si>
  <si>
    <t>General Electrical Engineering II</t>
  </si>
  <si>
    <t>Essentials of Social Psychology</t>
  </si>
  <si>
    <t>General Electrical Engineering I</t>
  </si>
  <si>
    <t>Programming in Python &amp; C++</t>
  </si>
  <si>
    <t>Essentials of Cognitive Psychology</t>
  </si>
  <si>
    <t>BCCB</t>
  </si>
  <si>
    <t>ESSMER</t>
  </si>
  <si>
    <t>PHDS</t>
  </si>
  <si>
    <t>CS</t>
  </si>
  <si>
    <t>ECE</t>
  </si>
  <si>
    <t>Software Development</t>
  </si>
  <si>
    <t>IEM</t>
  </si>
  <si>
    <t>ISCP</t>
  </si>
  <si>
    <t>SMP</t>
  </si>
  <si>
    <t>Data Science</t>
  </si>
  <si>
    <t>Core Algorithms &amp; Data Structures</t>
  </si>
  <si>
    <t>Introduction to International Relations Theory</t>
  </si>
  <si>
    <t xml:space="preserve">Minor Option based on free Choice module selection: </t>
  </si>
  <si>
    <t>Language &amp; Humanities Modules</t>
  </si>
  <si>
    <t>Total Credits required: 5</t>
  </si>
  <si>
    <t>New Skills Modules</t>
  </si>
  <si>
    <t>Total Credits required: 20</t>
  </si>
  <si>
    <t>Fall 2025</t>
  </si>
  <si>
    <t>Spring 2026</t>
  </si>
  <si>
    <t>Fall 2026</t>
  </si>
  <si>
    <t>Spring 2027</t>
  </si>
  <si>
    <t>Major: IBA</t>
  </si>
  <si>
    <t>CAS-S-IBA-80X</t>
  </si>
  <si>
    <t>CA-IBA-800-T</t>
  </si>
  <si>
    <t>CA-IBA-800-S</t>
  </si>
  <si>
    <t>CO-600</t>
  </si>
  <si>
    <t>Applied Project Management</t>
  </si>
  <si>
    <t>CO-601</t>
  </si>
  <si>
    <t>International Strategic Management</t>
  </si>
  <si>
    <t>CO-603</t>
  </si>
  <si>
    <t>GEM</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</si>
  <si>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</si>
  <si>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CTNS-NSK-01/02</t>
  </si>
  <si>
    <t xml:space="preserve">CTNS-NSK-03/04  </t>
  </si>
  <si>
    <t xml:space="preserve">CTNS-NSK-07/08 </t>
  </si>
  <si>
    <t>CTNS-NSK-05/06</t>
  </si>
  <si>
    <t>CTNS-CIP-10/ CTNS-NSK-09</t>
  </si>
  <si>
    <t>SDT-103</t>
  </si>
  <si>
    <t>Development in JVM Languages</t>
  </si>
  <si>
    <t>SDT-101</t>
  </si>
  <si>
    <t>SDT-102</t>
  </si>
  <si>
    <t>CTMS-MAT-08</t>
  </si>
  <si>
    <t>CTMS-MET-04</t>
  </si>
  <si>
    <t>Intro to International Business</t>
  </si>
  <si>
    <t>CO-611</t>
  </si>
  <si>
    <t>CO-612</t>
  </si>
  <si>
    <t>Design Thinking, E-Business &amp; E-Services</t>
  </si>
  <si>
    <t>Entrepreneurship &amp; Innovation*</t>
  </si>
  <si>
    <t>Digital Transformation &amp; Info Economy*</t>
  </si>
  <si>
    <t>Entrepreneurial Challenges and Creative Solutions</t>
  </si>
  <si>
    <t>CO-613</t>
  </si>
  <si>
    <t>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t>
  </si>
  <si>
    <t>CH-320</t>
  </si>
  <si>
    <t>Introduction to the Social Sciences I</t>
  </si>
  <si>
    <t>CH-321</t>
  </si>
  <si>
    <t>Introduction to the Social Sciences II</t>
  </si>
  <si>
    <t xml:space="preserve">Introduction to Data Science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</si>
</sst>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CE4D6"/>
        <bgColor indexed="64"/>
      </patternFill>
    </fill>
    <fill>
      <patternFill patternType="solid">
        <fgColor theme="5" tint="0.79998168889431442"/>
        <bgColor theme="5" tint="0.79998168889431442"/>
      </patternFill>
    </fill>
  </fills>
  <borders count="3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s>
  <cellStyleXfs count="1">
    <xf numFmtId="0" fontId="0" fillId="0" borderId="0"/>
  </cellStyleXfs>
  <cellXfs count="134">
    <xf numFmtId="0" fontId="0" fillId="0" borderId="0" xfId="0"/>
    <xf numFmtId="0" fontId="0" fillId="0" borderId="0" xfId="0" applyBorder="1" applyProtection="1"/>
    <xf numFmtId="0" fontId="0" fillId="0" borderId="1" xfId="0" applyBorder="1" applyProtection="1"/>
    <xf numFmtId="0" fontId="0" fillId="2" borderId="4" xfId="0" applyFill="1" applyBorder="1" applyProtection="1"/>
    <xf numFmtId="0" fontId="0" fillId="2" borderId="5" xfId="0" applyFill="1" applyBorder="1" applyProtection="1"/>
    <xf numFmtId="0" fontId="4" fillId="4" borderId="0" xfId="0" applyFont="1" applyFill="1" applyBorder="1" applyProtection="1"/>
    <xf numFmtId="0" fontId="4" fillId="4" borderId="1" xfId="0" applyFont="1" applyFill="1" applyBorder="1" applyProtection="1"/>
    <xf numFmtId="0" fontId="5"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8" fillId="0" borderId="0" xfId="0" applyNumberFormat="1" applyFont="1"/>
    <xf numFmtId="2" fontId="8"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0" fillId="0" borderId="0" xfId="0" applyNumberFormat="1" applyFont="1"/>
    <xf numFmtId="2" fontId="10" fillId="0" borderId="0" xfId="0" applyNumberFormat="1" applyFont="1" applyAlignment="1">
      <alignment horizontal="left"/>
    </xf>
    <xf numFmtId="0" fontId="11"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8"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1" fontId="0" fillId="3" borderId="14" xfId="0" applyNumberFormat="1" applyFill="1" applyBorder="1" applyAlignment="1" applyProtection="1">
      <alignment wrapText="1"/>
      <protection locked="0"/>
    </xf>
    <xf numFmtId="0" fontId="0" fillId="3" borderId="14" xfId="0" applyFill="1" applyBorder="1" applyAlignment="1" applyProtection="1">
      <alignment wrapText="1"/>
      <protection locked="0"/>
    </xf>
    <xf numFmtId="1" fontId="0" fillId="5" borderId="15" xfId="0" applyNumberFormat="1" applyFill="1" applyBorder="1" applyAlignment="1" applyProtection="1">
      <alignment wrapText="1"/>
      <protection locked="0"/>
    </xf>
    <xf numFmtId="0" fontId="0" fillId="5" borderId="16" xfId="0" applyFill="1" applyBorder="1" applyAlignment="1" applyProtection="1">
      <alignment wrapText="1"/>
      <protection locked="0"/>
    </xf>
    <xf numFmtId="0" fontId="0" fillId="5" borderId="17" xfId="0" applyFill="1" applyBorder="1" applyAlignment="1" applyProtection="1">
      <alignment wrapText="1"/>
      <protection locked="0"/>
    </xf>
    <xf numFmtId="1" fontId="0" fillId="5" borderId="18" xfId="0" applyNumberFormat="1" applyFill="1" applyBorder="1" applyAlignment="1" applyProtection="1">
      <alignment wrapText="1"/>
      <protection locked="0"/>
    </xf>
    <xf numFmtId="0" fontId="0" fillId="5" borderId="19" xfId="0" applyFill="1" applyBorder="1" applyAlignment="1" applyProtection="1">
      <alignment wrapText="1"/>
      <protection locked="0"/>
    </xf>
    <xf numFmtId="1" fontId="0" fillId="5" borderId="20" xfId="0" applyNumberFormat="1" applyFill="1" applyBorder="1" applyAlignment="1" applyProtection="1">
      <alignment wrapText="1"/>
      <protection locked="0"/>
    </xf>
    <xf numFmtId="0" fontId="0" fillId="5" borderId="21" xfId="0" applyFill="1" applyBorder="1" applyAlignment="1" applyProtection="1">
      <alignment wrapText="1"/>
      <protection locked="0"/>
    </xf>
    <xf numFmtId="0" fontId="0" fillId="5" borderId="22" xfId="0" applyFill="1" applyBorder="1" applyAlignment="1" applyProtection="1">
      <alignment wrapText="1"/>
      <protection locked="0"/>
    </xf>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7" borderId="23" xfId="0" applyNumberFormat="1" applyFont="1" applyFill="1" applyBorder="1" applyProtection="1"/>
    <xf numFmtId="2" fontId="0" fillId="3" borderId="2" xfId="0" applyNumberFormat="1" applyFill="1" applyBorder="1" applyAlignment="1" applyProtection="1">
      <alignment wrapText="1"/>
    </xf>
    <xf numFmtId="2" fontId="0" fillId="5" borderId="2" xfId="0" applyNumberFormat="1" applyFill="1" applyBorder="1" applyAlignment="1" applyProtection="1">
      <alignment wrapText="1"/>
    </xf>
    <xf numFmtId="2" fontId="0" fillId="3" borderId="14" xfId="0" applyNumberFormat="1" applyFill="1" applyBorder="1" applyAlignment="1" applyProtection="1">
      <alignment wrapText="1"/>
    </xf>
    <xf numFmtId="2" fontId="0" fillId="5" borderId="16" xfId="0" applyNumberFormat="1" applyFill="1" applyBorder="1" applyAlignment="1" applyProtection="1">
      <alignment wrapText="1"/>
    </xf>
    <xf numFmtId="2" fontId="0" fillId="5" borderId="21"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3" fillId="3" borderId="2" xfId="0" applyNumberFormat="1" applyFont="1" applyFill="1" applyBorder="1" applyAlignment="1" applyProtection="1">
      <alignment wrapText="1"/>
    </xf>
    <xf numFmtId="2" fontId="0" fillId="3" borderId="14" xfId="0" applyNumberFormat="1" applyFill="1" applyBorder="1" applyAlignment="1" applyProtection="1">
      <alignment wrapText="1"/>
      <protection locked="0"/>
    </xf>
    <xf numFmtId="2" fontId="0" fillId="5" borderId="24" xfId="0" applyNumberFormat="1" applyFill="1" applyBorder="1" applyAlignment="1" applyProtection="1">
      <alignment wrapText="1"/>
      <protection locked="0"/>
    </xf>
    <xf numFmtId="2" fontId="0" fillId="5" borderId="3" xfId="0" applyNumberFormat="1" applyFill="1" applyBorder="1" applyAlignment="1" applyProtection="1">
      <alignment wrapText="1"/>
      <protection locked="0"/>
    </xf>
    <xf numFmtId="2" fontId="0" fillId="5" borderId="25" xfId="0" applyNumberFormat="1" applyFill="1" applyBorder="1" applyAlignment="1" applyProtection="1">
      <alignment wrapText="1"/>
      <protection locked="0"/>
    </xf>
    <xf numFmtId="2" fontId="0" fillId="5" borderId="26" xfId="0" applyNumberFormat="1" applyFill="1" applyBorder="1" applyAlignment="1" applyProtection="1">
      <alignment wrapText="1"/>
    </xf>
    <xf numFmtId="2" fontId="0" fillId="5" borderId="5" xfId="0" applyNumberFormat="1" applyFill="1" applyBorder="1" applyAlignment="1" applyProtection="1">
      <alignment wrapText="1"/>
    </xf>
    <xf numFmtId="2" fontId="0" fillId="5" borderId="27" xfId="0" applyNumberFormat="1" applyFill="1" applyBorder="1" applyAlignment="1" applyProtection="1">
      <alignment wrapText="1"/>
    </xf>
    <xf numFmtId="0" fontId="0" fillId="0" borderId="2" xfId="0" applyBorder="1"/>
    <xf numFmtId="0" fontId="0" fillId="0" borderId="28" xfId="0" applyBorder="1"/>
    <xf numFmtId="0" fontId="3" fillId="2" borderId="3" xfId="0" applyFont="1" applyFill="1" applyBorder="1"/>
    <xf numFmtId="2" fontId="0" fillId="5" borderId="24" xfId="0" applyNumberFormat="1" applyFill="1" applyBorder="1" applyAlignment="1" applyProtection="1">
      <alignment wrapText="1"/>
    </xf>
    <xf numFmtId="2" fontId="0" fillId="5" borderId="3" xfId="0" applyNumberFormat="1" applyFill="1" applyBorder="1" applyAlignment="1" applyProtection="1">
      <alignment wrapText="1"/>
    </xf>
    <xf numFmtId="2" fontId="0" fillId="5" borderId="25" xfId="0" applyNumberFormat="1" applyFill="1" applyBorder="1" applyAlignment="1" applyProtection="1">
      <alignment wrapText="1"/>
    </xf>
    <xf numFmtId="1" fontId="0" fillId="8" borderId="2" xfId="0" applyNumberFormat="1"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0" fontId="0" fillId="3" borderId="2" xfId="0" applyFill="1" applyBorder="1"/>
    <xf numFmtId="1" fontId="0" fillId="5" borderId="2" xfId="0" applyNumberFormat="1" applyFill="1" applyBorder="1" applyAlignment="1"/>
    <xf numFmtId="0" fontId="0" fillId="5" borderId="2" xfId="0" applyFill="1" applyBorder="1"/>
    <xf numFmtId="1" fontId="0" fillId="8" borderId="2" xfId="0" applyNumberFormat="1" applyFill="1" applyBorder="1" applyAlignment="1" applyProtection="1">
      <alignment wrapText="1"/>
    </xf>
    <xf numFmtId="1" fontId="0" fillId="8" borderId="2" xfId="0" applyNumberFormat="1" applyFill="1" applyBorder="1" applyAlignment="1" applyProtection="1"/>
    <xf numFmtId="0" fontId="0" fillId="9" borderId="0" xfId="0" applyFill="1"/>
    <xf numFmtId="0" fontId="3" fillId="0" borderId="0" xfId="0" applyFont="1" applyAlignment="1">
      <alignment horizontal="center"/>
    </xf>
    <xf numFmtId="1" fontId="0" fillId="5" borderId="2" xfId="0" applyNumberFormat="1" applyFill="1" applyBorder="1" applyAlignment="1" applyProtection="1">
      <alignment wrapText="1"/>
    </xf>
    <xf numFmtId="0" fontId="14" fillId="0" borderId="0" xfId="0" applyFont="1"/>
    <xf numFmtId="2" fontId="0" fillId="5" borderId="2" xfId="0" applyNumberFormat="1" applyFill="1" applyBorder="1"/>
    <xf numFmtId="0" fontId="3" fillId="0" borderId="0" xfId="0" applyFont="1" applyAlignment="1">
      <alignment horizontal="center"/>
    </xf>
    <xf numFmtId="0" fontId="0" fillId="10" borderId="2" xfId="0" applyFill="1" applyBorder="1" applyAlignment="1" applyProtection="1">
      <alignment wrapText="1"/>
      <protection locked="0"/>
    </xf>
    <xf numFmtId="2" fontId="13" fillId="10" borderId="2" xfId="0" applyNumberFormat="1" applyFont="1" applyFill="1" applyBorder="1" applyAlignment="1" applyProtection="1">
      <alignment wrapText="1"/>
    </xf>
    <xf numFmtId="2" fontId="0" fillId="10" borderId="2" xfId="0" applyNumberFormat="1" applyFill="1" applyBorder="1" applyAlignment="1" applyProtection="1">
      <alignment wrapText="1"/>
      <protection locked="0"/>
    </xf>
    <xf numFmtId="2" fontId="0" fillId="10" borderId="2" xfId="0" applyNumberFormat="1" applyFill="1" applyBorder="1" applyAlignment="1" applyProtection="1">
      <alignment wrapText="1"/>
    </xf>
    <xf numFmtId="1" fontId="0" fillId="10" borderId="2" xfId="0" applyNumberFormat="1" applyFill="1" applyBorder="1" applyAlignment="1" applyProtection="1">
      <alignment wrapText="1"/>
    </xf>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1" fontId="13" fillId="3" borderId="2" xfId="0" applyNumberFormat="1" applyFont="1" applyFill="1" applyBorder="1" applyAlignment="1" applyProtection="1">
      <alignment wrapText="1"/>
      <protection locked="0"/>
    </xf>
    <xf numFmtId="0" fontId="13" fillId="3" borderId="2" xfId="0" applyFont="1" applyFill="1" applyBorder="1" applyAlignment="1" applyProtection="1">
      <alignment wrapText="1"/>
      <protection locked="0"/>
    </xf>
    <xf numFmtId="2" fontId="13" fillId="3" borderId="2" xfId="0" applyNumberFormat="1" applyFont="1" applyFill="1" applyBorder="1" applyAlignment="1" applyProtection="1">
      <alignment wrapText="1"/>
      <protection locked="0"/>
    </xf>
    <xf numFmtId="0" fontId="2" fillId="3" borderId="4" xfId="0" applyFont="1" applyFill="1" applyBorder="1" applyAlignment="1" applyProtection="1">
      <alignment horizontal="left" wrapText="1"/>
      <protection locked="0"/>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6" borderId="9" xfId="0" applyFill="1" applyBorder="1" applyAlignment="1">
      <alignment horizontal="left" wrapText="1"/>
    </xf>
    <xf numFmtId="0" fontId="0" fillId="6" borderId="0" xfId="0" applyFill="1" applyBorder="1" applyAlignment="1">
      <alignment horizontal="left" wrapText="1"/>
    </xf>
    <xf numFmtId="0" fontId="0" fillId="6"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3" fillId="0" borderId="0" xfId="0" applyFont="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11" borderId="29" xfId="0" applyFont="1" applyFill="1" applyBorder="1"/>
    <xf numFmtId="0" fontId="0" fillId="11" borderId="30" xfId="0" applyFont="1" applyFill="1" applyBorder="1"/>
    <xf numFmtId="0" fontId="0" fillId="11" borderId="31" xfId="0" applyFont="1" applyFill="1" applyBorder="1"/>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16</xdr:row>
      <xdr:rowOff>57150</xdr:rowOff>
    </xdr:to>
    <xdr:sp macro="" textlink="">
      <xdr:nvSpPr>
        <xdr:cNvPr id="2" name="TextBox 1">
          <a:extLst>
            <a:ext uri="{FF2B5EF4-FFF2-40B4-BE49-F238E27FC236}">
              <a16:creationId xmlns:a16="http://schemas.microsoft.com/office/drawing/2014/main" id="{26C93DA0-89E9-4974-A519-9171919E3C31}"/>
            </a:ext>
          </a:extLst>
        </xdr:cNvPr>
        <xdr:cNvSpPr txBox="1"/>
      </xdr:nvSpPr>
      <xdr:spPr>
        <a:xfrm>
          <a:off x="6661150" y="393700"/>
          <a:ext cx="3035300" cy="266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9DE859-F250-4020-AFEE-32BFA5E51CF4}" name="Table5" displayName="Table5" ref="F1:F12" totalsRowShown="0">
  <autoFilter ref="F1:F12" xr:uid="{5E3C4567-5E35-45B4-92FD-693997D3F93D}"/>
  <tableColumns count="1">
    <tableColumn id="1" xr3:uid="{5B5A765F-B1C4-473E-B7AD-0A2D8CDCABD2}" name="Minor Options"/>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E412743-7D50-4CAB-A31E-C1E91117067A}" name="Table6" displayName="Table6" ref="H1:H6" totalsRowShown="0">
  <autoFilter ref="H1:H6" xr:uid="{53BF5A91-F685-4B2A-ABA9-63F082B252C5}"/>
  <tableColumns count="1">
    <tableColumn id="1" xr3:uid="{51503423-8BC5-4BD5-B3D0-39B4AAFE33D4}" name="Major Change Options after 1 semester"/>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56B66B1-87C0-45DA-97ED-D28F72C118AD}" name="Table7" displayName="Table7" ref="J1:J6" totalsRowShown="0">
  <autoFilter ref="J1:J6" xr:uid="{10D12992-D6BE-4056-96E7-AF203E27B9F0}"/>
  <tableColumns count="1">
    <tableColumn id="1" xr3:uid="{4EFD82B8-83B8-40D9-9BC5-101372C0F892}" name="Major Change Options after 1 year"/>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30F52D7-6CAD-4A3D-85E8-2B8448C8A259}" name="Table8" displayName="Table8" ref="A1:D14" totalsRowShown="0">
  <autoFilter ref="A1:D14" xr:uid="{1D0CF3BE-2217-44EA-884F-C9BAC1D2D120}"/>
  <tableColumns count="4">
    <tableColumn id="1" xr3:uid="{AEC78537-91B6-4E8C-A6FC-D59FCA0BEB48}" name="Module No."/>
    <tableColumn id="2" xr3:uid="{8C9F319E-55D0-40DC-B221-44B08D938C55}" name="Free Choice Modules Fall"/>
    <tableColumn id="4" xr3:uid="{C7163739-0730-44B6-A853-5A4327C87F11}" name="Module No.2"/>
    <tableColumn id="5" xr3:uid="{46DF33EE-6922-4119-AF79-B281EA11B649}" name="Free Choice Modules Spring"/>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6"/>
  <sheetViews>
    <sheetView tabSelected="1" topLeftCell="A10" zoomScale="80" zoomScaleNormal="80" workbookViewId="0">
      <selection activeCell="I23" sqref="I23"/>
    </sheetView>
  </sheetViews>
  <sheetFormatPr defaultColWidth="8.77734375" defaultRowHeight="14.4" x14ac:dyDescent="0.3"/>
  <cols>
    <col min="1" max="1" width="18.77734375" customWidth="1"/>
    <col min="2" max="2" width="37.21875" customWidth="1"/>
    <col min="3" max="3" width="10.88671875" style="8" customWidth="1"/>
    <col min="4" max="4" width="13" style="8" customWidth="1"/>
    <col min="6" max="6" width="8.77734375" style="8"/>
    <col min="7" max="7" width="12.44140625" style="8" customWidth="1"/>
    <col min="8" max="8" width="21.44140625" customWidth="1"/>
    <col min="9" max="9" width="24.77734375" customWidth="1"/>
    <col min="10" max="10" width="14.77734375" customWidth="1"/>
    <col min="11" max="11" width="13.21875" customWidth="1"/>
  </cols>
  <sheetData>
    <row r="1" spans="1:10" ht="21" customHeight="1" x14ac:dyDescent="0.35">
      <c r="A1" s="73" t="s">
        <v>0</v>
      </c>
      <c r="B1" s="102" t="s">
        <v>1</v>
      </c>
      <c r="C1" s="102"/>
      <c r="D1" s="102"/>
      <c r="E1" s="3"/>
      <c r="F1" s="3"/>
      <c r="G1" s="3"/>
      <c r="H1" s="25" t="s">
        <v>155</v>
      </c>
      <c r="I1" s="25" t="s">
        <v>30</v>
      </c>
      <c r="J1" s="4"/>
    </row>
    <row r="2" spans="1:10" ht="14.55" customHeight="1" x14ac:dyDescent="0.3">
      <c r="A2" s="1"/>
      <c r="B2" s="1"/>
      <c r="C2" s="1"/>
      <c r="D2" s="1"/>
      <c r="E2" s="1"/>
      <c r="F2" s="1"/>
      <c r="G2" s="1"/>
      <c r="H2" s="112" t="s">
        <v>31</v>
      </c>
      <c r="I2" s="112"/>
      <c r="J2" s="2"/>
    </row>
    <row r="3" spans="1:10" ht="21.75" customHeight="1" x14ac:dyDescent="0.3">
      <c r="A3" s="1"/>
      <c r="B3" s="1"/>
      <c r="C3" s="1"/>
      <c r="D3" s="1"/>
      <c r="E3" s="1"/>
      <c r="F3" s="1"/>
      <c r="G3" s="1"/>
      <c r="H3" s="33" t="s">
        <v>32</v>
      </c>
      <c r="I3" s="33" t="s">
        <v>33</v>
      </c>
      <c r="J3" s="2"/>
    </row>
    <row r="4" spans="1:10" ht="29.25" customHeight="1" thickBot="1" x14ac:dyDescent="0.5">
      <c r="A4" s="7" t="s">
        <v>2</v>
      </c>
      <c r="B4" s="5"/>
      <c r="C4" s="5"/>
      <c r="D4" s="5"/>
      <c r="E4" s="5"/>
      <c r="F4" s="5"/>
      <c r="G4" s="5"/>
      <c r="H4" s="5"/>
      <c r="I4" s="5"/>
      <c r="J4" s="6"/>
    </row>
    <row r="5" spans="1:10" s="8" customFormat="1" ht="43.95" customHeight="1" thickBot="1" x14ac:dyDescent="0.35">
      <c r="A5" s="119" t="s">
        <v>185</v>
      </c>
      <c r="B5" s="119"/>
      <c r="C5" s="119"/>
      <c r="D5" s="119"/>
      <c r="E5" s="119"/>
      <c r="F5" s="119"/>
      <c r="G5" s="119"/>
      <c r="H5" s="119"/>
      <c r="I5" s="119"/>
      <c r="J5" s="120"/>
    </row>
    <row r="6" spans="1:10" ht="30.75" customHeight="1" x14ac:dyDescent="0.3">
      <c r="A6" s="117" t="s">
        <v>34</v>
      </c>
      <c r="B6" s="117"/>
      <c r="C6" s="117"/>
      <c r="D6" s="117"/>
      <c r="E6" s="117"/>
      <c r="F6" s="117"/>
      <c r="G6" s="117"/>
      <c r="H6" s="117"/>
      <c r="I6" s="117"/>
      <c r="J6" s="118"/>
    </row>
    <row r="7" spans="1:10" ht="31.5" customHeight="1" x14ac:dyDescent="0.3">
      <c r="A7" s="113" t="s">
        <v>35</v>
      </c>
      <c r="B7" s="113"/>
      <c r="C7" s="113"/>
      <c r="D7" s="113"/>
      <c r="E7" s="113"/>
      <c r="F7" s="113"/>
      <c r="G7" s="113"/>
      <c r="H7" s="113"/>
      <c r="I7" s="113"/>
      <c r="J7" s="114"/>
    </row>
    <row r="8" spans="1:10" ht="31.5" customHeight="1" x14ac:dyDescent="0.3">
      <c r="A8" s="113" t="s">
        <v>18</v>
      </c>
      <c r="B8" s="113"/>
      <c r="C8" s="113"/>
      <c r="D8" s="113"/>
      <c r="E8" s="113"/>
      <c r="F8" s="113"/>
      <c r="G8" s="113"/>
      <c r="H8" s="113"/>
      <c r="I8" s="113"/>
      <c r="J8" s="114"/>
    </row>
    <row r="9" spans="1:10" ht="14.55" customHeight="1" x14ac:dyDescent="0.3">
      <c r="A9" s="113" t="s">
        <v>49</v>
      </c>
      <c r="B9" s="113"/>
      <c r="C9" s="113"/>
      <c r="D9" s="113"/>
      <c r="E9" s="113"/>
      <c r="F9" s="113"/>
      <c r="G9" s="113"/>
      <c r="H9" s="113"/>
      <c r="I9" s="113"/>
      <c r="J9" s="114"/>
    </row>
    <row r="10" spans="1:10" ht="14.55" customHeight="1" thickBot="1" x14ac:dyDescent="0.35">
      <c r="A10" s="115"/>
      <c r="B10" s="115"/>
      <c r="C10" s="115"/>
      <c r="D10" s="115"/>
      <c r="E10" s="115"/>
      <c r="F10" s="115"/>
      <c r="G10" s="115"/>
      <c r="H10" s="115"/>
      <c r="I10" s="115"/>
      <c r="J10" s="116"/>
    </row>
    <row r="11" spans="1:10" s="8" customFormat="1" ht="14.25" customHeight="1" x14ac:dyDescent="0.3">
      <c r="A11" s="14"/>
      <c r="B11" s="14"/>
      <c r="C11" s="14"/>
      <c r="D11" s="14"/>
      <c r="E11" s="14"/>
      <c r="F11" s="14"/>
      <c r="G11" s="14"/>
      <c r="H11" s="14"/>
      <c r="I11" s="14"/>
      <c r="J11" s="14"/>
    </row>
    <row r="12" spans="1:10" ht="18" x14ac:dyDescent="0.35">
      <c r="B12" s="15" t="s">
        <v>7</v>
      </c>
      <c r="C12" s="55"/>
      <c r="D12" s="55"/>
      <c r="H12" s="16" t="s">
        <v>13</v>
      </c>
    </row>
    <row r="13" spans="1:10" ht="28.8" x14ac:dyDescent="0.3">
      <c r="A13" s="12" t="s">
        <v>4</v>
      </c>
      <c r="B13" s="13" t="s">
        <v>5</v>
      </c>
      <c r="C13" s="13" t="s">
        <v>51</v>
      </c>
      <c r="D13" s="12" t="s">
        <v>52</v>
      </c>
      <c r="E13" s="12" t="s">
        <v>3</v>
      </c>
      <c r="F13" s="12" t="s">
        <v>19</v>
      </c>
      <c r="G13" s="12" t="s">
        <v>78</v>
      </c>
      <c r="H13" s="12" t="s">
        <v>6</v>
      </c>
    </row>
    <row r="14" spans="1:10" x14ac:dyDescent="0.3">
      <c r="A14" s="21" t="s">
        <v>56</v>
      </c>
      <c r="B14" s="9" t="s">
        <v>177</v>
      </c>
      <c r="C14" s="57">
        <v>7.5</v>
      </c>
      <c r="D14" s="11" t="s">
        <v>53</v>
      </c>
      <c r="E14" s="57" t="str">
        <f>IF(D14="Earned",C14,"")</f>
        <v/>
      </c>
      <c r="F14" s="57" t="str">
        <f>IF(D14="Planned",C14,"")</f>
        <v/>
      </c>
      <c r="G14" s="57" t="s">
        <v>79</v>
      </c>
      <c r="H14" s="9" t="s">
        <v>73</v>
      </c>
    </row>
    <row r="15" spans="1:10" x14ac:dyDescent="0.3">
      <c r="A15" s="21" t="s">
        <v>57</v>
      </c>
      <c r="B15" s="9" t="s">
        <v>58</v>
      </c>
      <c r="C15" s="57">
        <v>7.5</v>
      </c>
      <c r="D15" s="11" t="s">
        <v>53</v>
      </c>
      <c r="E15" s="57" t="str">
        <f t="shared" ref="E15:E19" si="0">IF(D15="Earned",C15,"")</f>
        <v/>
      </c>
      <c r="F15" s="57" t="str">
        <f t="shared" ref="F15:F19" si="1">IF(D15="Planned",C15,"")</f>
        <v/>
      </c>
      <c r="G15" s="57" t="s">
        <v>79</v>
      </c>
      <c r="H15" s="9" t="s">
        <v>74</v>
      </c>
    </row>
    <row r="16" spans="1:10" x14ac:dyDescent="0.3">
      <c r="A16" s="21" t="s">
        <v>59</v>
      </c>
      <c r="B16" s="9" t="s">
        <v>60</v>
      </c>
      <c r="C16" s="57">
        <v>7.5</v>
      </c>
      <c r="D16" s="11" t="s">
        <v>53</v>
      </c>
      <c r="E16" s="57" t="str">
        <f t="shared" si="0"/>
        <v/>
      </c>
      <c r="F16" s="57" t="str">
        <f t="shared" si="1"/>
        <v/>
      </c>
      <c r="G16" s="57" t="s">
        <v>79</v>
      </c>
      <c r="H16" s="9" t="s">
        <v>73</v>
      </c>
    </row>
    <row r="17" spans="1:10" x14ac:dyDescent="0.3">
      <c r="A17" s="21" t="s">
        <v>61</v>
      </c>
      <c r="B17" s="9" t="s">
        <v>62</v>
      </c>
      <c r="C17" s="57">
        <v>7.5</v>
      </c>
      <c r="D17" s="11" t="s">
        <v>53</v>
      </c>
      <c r="E17" s="57" t="str">
        <f t="shared" si="0"/>
        <v/>
      </c>
      <c r="F17" s="57" t="str">
        <f t="shared" si="1"/>
        <v/>
      </c>
      <c r="G17" s="57" t="s">
        <v>79</v>
      </c>
      <c r="H17" s="9" t="s">
        <v>74</v>
      </c>
    </row>
    <row r="18" spans="1:10" x14ac:dyDescent="0.3">
      <c r="A18" s="88" t="str">
        <f>IF(B18="Please select:","CH-XXX",IF(B18="General Biochemistry","CH-100",IF(B18="General &amp; Inorganic Chemistry","CH-120",IF(B18="Classical Physics","CH-140",IF(B18="Fundamentals of Earth Sciences","CH-132",IF(B18="General Electrical Engineering I","CH-210",IF(B18="Programming in C/C++","CH-230",IF(B18="Programming in Python &amp; C++","SDT-101",IF(B18="General Logistics","CH-241",IF(B18="Introduction to International Business","CH-300",IF(B18="Introduction to the Social Sciences I","CH-320",IF(B18="Introduction to International Relations Theory","CH-330",IF(B18="Essentials of Cognitive Psychology","CH-340",IF(B18="Introduction to Data Science","CH-700",))))))))))))))</f>
        <v>CH-XXX</v>
      </c>
      <c r="B18" s="26" t="s">
        <v>54</v>
      </c>
      <c r="C18" s="58">
        <v>7.5</v>
      </c>
      <c r="D18" s="27" t="s">
        <v>53</v>
      </c>
      <c r="E18" s="58" t="str">
        <f t="shared" si="0"/>
        <v/>
      </c>
      <c r="F18" s="58" t="str">
        <f t="shared" si="1"/>
        <v/>
      </c>
      <c r="G18" s="58" t="s">
        <v>80</v>
      </c>
      <c r="H18" s="26" t="s">
        <v>73</v>
      </c>
    </row>
    <row r="19" spans="1:10" x14ac:dyDescent="0.3">
      <c r="A19" s="88" t="str">
        <f>IF(B19="Please select:","CH-XXX",IF(B19="General Cell Biology","CH-101",IF(B19="Introduction to Biotechnology","CH-121", IF(B19="Environmental Systems &amp; Global Change","CH-133",IF(B19="Modern Physics","CH-141",IF(B19="Algorithms &amp; Data Structures","CH-231",IF(B19="General Electrical Engineering II","CH-211",IF(B19="General Industrial Engineering","CH-240",IF(B19="Core Algorithms &amp; Data Structures","SDT-102",IF(B19="Introduction to Finance &amp; Accounting","CH-301",IF(B19="Introduction to the Social Sciences II","CH-321",IF(B19="Introduction to Modern European History","CH-331",IF(B19="Essentials of Social Psychology","CH-341",IF(B19="Data Structures &amp; Processing","CH-701",IF(B19="Development in JVM Languages","SDT-103",)))))))))))))))</f>
        <v>CH-XXX</v>
      </c>
      <c r="B19" s="26" t="s">
        <v>54</v>
      </c>
      <c r="C19" s="58">
        <v>7.5</v>
      </c>
      <c r="D19" s="27" t="s">
        <v>53</v>
      </c>
      <c r="E19" s="58" t="str">
        <f t="shared" si="0"/>
        <v/>
      </c>
      <c r="F19" s="58" t="str">
        <f t="shared" si="1"/>
        <v/>
      </c>
      <c r="G19" s="58" t="s">
        <v>80</v>
      </c>
      <c r="H19" s="26" t="s">
        <v>74</v>
      </c>
    </row>
    <row r="21" spans="1:10" ht="18" x14ac:dyDescent="0.35">
      <c r="A21" s="8"/>
      <c r="B21" s="15" t="s">
        <v>8</v>
      </c>
      <c r="C21" s="55"/>
      <c r="D21" s="55"/>
      <c r="E21" s="8"/>
      <c r="H21" s="16" t="s">
        <v>13</v>
      </c>
    </row>
    <row r="22" spans="1:10" ht="28.8" x14ac:dyDescent="0.3">
      <c r="A22" s="12" t="s">
        <v>4</v>
      </c>
      <c r="B22" s="13" t="s">
        <v>5</v>
      </c>
      <c r="C22" s="13"/>
      <c r="D22" s="13"/>
      <c r="E22" s="12" t="s">
        <v>3</v>
      </c>
      <c r="F22" s="12" t="s">
        <v>19</v>
      </c>
      <c r="G22" s="12" t="s">
        <v>78</v>
      </c>
      <c r="H22" s="12" t="s">
        <v>6</v>
      </c>
    </row>
    <row r="23" spans="1:10" x14ac:dyDescent="0.3">
      <c r="A23" s="21" t="s">
        <v>159</v>
      </c>
      <c r="B23" s="9" t="s">
        <v>160</v>
      </c>
      <c r="C23" s="57">
        <v>7.5</v>
      </c>
      <c r="D23" s="11" t="s">
        <v>54</v>
      </c>
      <c r="E23" s="57" t="str">
        <f>IF(D23="Earned",C23,"")</f>
        <v/>
      </c>
      <c r="F23" s="57" t="str">
        <f>IF(D23="Planned",C23, "")</f>
        <v/>
      </c>
      <c r="G23" s="9" t="s">
        <v>80</v>
      </c>
      <c r="H23" s="9" t="s">
        <v>26</v>
      </c>
    </row>
    <row r="24" spans="1:10" x14ac:dyDescent="0.3">
      <c r="A24" s="21" t="s">
        <v>161</v>
      </c>
      <c r="B24" s="9" t="s">
        <v>162</v>
      </c>
      <c r="C24" s="57">
        <v>7.5</v>
      </c>
      <c r="D24" s="11" t="s">
        <v>54</v>
      </c>
      <c r="E24" s="57" t="str">
        <f t="shared" ref="E24:E25" si="2">IF(D24="Earned",C24,"")</f>
        <v/>
      </c>
      <c r="F24" s="57" t="str">
        <f t="shared" ref="F24:F25" si="3">IF(D24="Planned",C24, "")</f>
        <v/>
      </c>
      <c r="G24" s="9" t="s">
        <v>80</v>
      </c>
      <c r="H24" s="9" t="s">
        <v>27</v>
      </c>
      <c r="J24" s="8"/>
    </row>
    <row r="25" spans="1:10" s="8" customFormat="1" x14ac:dyDescent="0.3">
      <c r="A25" s="21" t="s">
        <v>163</v>
      </c>
      <c r="B25" s="9" t="s">
        <v>181</v>
      </c>
      <c r="C25" s="57">
        <v>7.5</v>
      </c>
      <c r="D25" s="11" t="s">
        <v>54</v>
      </c>
      <c r="E25" s="57" t="str">
        <f t="shared" si="2"/>
        <v/>
      </c>
      <c r="F25" s="57" t="str">
        <f t="shared" si="3"/>
        <v/>
      </c>
      <c r="G25" s="9" t="s">
        <v>80</v>
      </c>
      <c r="H25" s="9" t="s">
        <v>27</v>
      </c>
    </row>
    <row r="26" spans="1:10" x14ac:dyDescent="0.3">
      <c r="A26" s="21" t="s">
        <v>63</v>
      </c>
      <c r="B26" s="9" t="s">
        <v>64</v>
      </c>
      <c r="C26" s="57">
        <v>7.5</v>
      </c>
      <c r="D26" s="11" t="s">
        <v>54</v>
      </c>
      <c r="E26" s="57" t="str">
        <f>IF(D26="Earned",C26,"")</f>
        <v/>
      </c>
      <c r="F26" s="57" t="str">
        <f>IF(D26="Planned",C26, "")</f>
        <v/>
      </c>
      <c r="G26" s="9" t="s">
        <v>80</v>
      </c>
      <c r="H26" s="9" t="s">
        <v>26</v>
      </c>
    </row>
    <row r="27" spans="1:10" x14ac:dyDescent="0.3">
      <c r="A27" s="34" t="s">
        <v>65</v>
      </c>
      <c r="B27" s="35" t="s">
        <v>66</v>
      </c>
      <c r="C27" s="59">
        <v>7.5</v>
      </c>
      <c r="D27" s="64" t="s">
        <v>54</v>
      </c>
      <c r="E27" s="59" t="str">
        <f>IF(D27="Earned",C27,"")</f>
        <v/>
      </c>
      <c r="F27" s="59" t="str">
        <f>IF(D27="Planned",C27, "")</f>
        <v/>
      </c>
      <c r="G27" s="9" t="s">
        <v>80</v>
      </c>
      <c r="H27" s="35" t="s">
        <v>27</v>
      </c>
    </row>
    <row r="28" spans="1:10" s="8" customFormat="1" x14ac:dyDescent="0.3">
      <c r="A28" s="21" t="s">
        <v>178</v>
      </c>
      <c r="B28" s="9" t="s">
        <v>182</v>
      </c>
      <c r="C28" s="57">
        <v>5</v>
      </c>
      <c r="D28" s="11" t="s">
        <v>54</v>
      </c>
      <c r="E28" s="57" t="str">
        <f t="shared" ref="E28" si="4">IF(D28="Earned",C28,"")</f>
        <v/>
      </c>
      <c r="F28" s="57" t="str">
        <f t="shared" ref="F28" si="5">IF(D28="Planned",C28, "")</f>
        <v/>
      </c>
      <c r="G28" s="9" t="s">
        <v>80</v>
      </c>
      <c r="H28" s="9" t="s">
        <v>26</v>
      </c>
    </row>
    <row r="29" spans="1:10" x14ac:dyDescent="0.3">
      <c r="A29" s="21" t="s">
        <v>179</v>
      </c>
      <c r="B29" s="9" t="s">
        <v>180</v>
      </c>
      <c r="C29" s="57">
        <v>2.5</v>
      </c>
      <c r="D29" s="11" t="s">
        <v>54</v>
      </c>
      <c r="E29" s="57" t="str">
        <f>IF(D29="Earned",C29,"")</f>
        <v/>
      </c>
      <c r="F29" s="57" t="str">
        <f>IF(D29="Planned",C29, "")</f>
        <v/>
      </c>
      <c r="G29" s="9" t="s">
        <v>80</v>
      </c>
      <c r="H29" s="9" t="s">
        <v>26</v>
      </c>
    </row>
    <row r="30" spans="1:10" ht="29.4" thickBot="1" x14ac:dyDescent="0.35">
      <c r="A30" s="99" t="s">
        <v>184</v>
      </c>
      <c r="B30" s="100" t="s">
        <v>183</v>
      </c>
      <c r="C30" s="63">
        <v>2.5</v>
      </c>
      <c r="D30" s="101" t="s">
        <v>54</v>
      </c>
      <c r="E30" s="63" t="str">
        <f t="shared" ref="E30" si="6">IF(D30="Earned",C30,"")</f>
        <v/>
      </c>
      <c r="F30" s="63" t="str">
        <f t="shared" ref="F30" si="7">IF(D30="Planned",C30, "")</f>
        <v/>
      </c>
      <c r="G30" s="100" t="s">
        <v>80</v>
      </c>
      <c r="H30" s="100" t="s">
        <v>26</v>
      </c>
    </row>
    <row r="31" spans="1:10" ht="14.55" customHeight="1" x14ac:dyDescent="0.3">
      <c r="A31" s="36" t="s">
        <v>24</v>
      </c>
      <c r="B31" s="37" t="s">
        <v>25</v>
      </c>
      <c r="C31" s="65">
        <v>5</v>
      </c>
      <c r="D31" s="60" t="s">
        <v>54</v>
      </c>
      <c r="E31" s="68" t="str">
        <f t="shared" ref="E31:E33" si="8">IF(D31="Earned",C31,"")</f>
        <v/>
      </c>
      <c r="F31" s="60" t="str">
        <f t="shared" ref="F31:F33" si="9">IF(D31="Planned",C31, "")</f>
        <v/>
      </c>
      <c r="G31" s="74"/>
      <c r="H31" s="38" t="s">
        <v>26</v>
      </c>
    </row>
    <row r="32" spans="1:10" x14ac:dyDescent="0.3">
      <c r="A32" s="39" t="s">
        <v>24</v>
      </c>
      <c r="B32" s="26" t="s">
        <v>25</v>
      </c>
      <c r="C32" s="66">
        <v>5</v>
      </c>
      <c r="D32" s="58" t="s">
        <v>54</v>
      </c>
      <c r="E32" s="69" t="str">
        <f t="shared" si="8"/>
        <v/>
      </c>
      <c r="F32" s="58" t="str">
        <f t="shared" si="9"/>
        <v/>
      </c>
      <c r="G32" s="75"/>
      <c r="H32" s="40" t="s">
        <v>37</v>
      </c>
    </row>
    <row r="33" spans="1:8" ht="15" thickBot="1" x14ac:dyDescent="0.35">
      <c r="A33" s="41" t="s">
        <v>24</v>
      </c>
      <c r="B33" s="42" t="s">
        <v>25</v>
      </c>
      <c r="C33" s="67">
        <v>5</v>
      </c>
      <c r="D33" s="61" t="s">
        <v>54</v>
      </c>
      <c r="E33" s="70" t="str">
        <f t="shared" si="8"/>
        <v/>
      </c>
      <c r="F33" s="61" t="str">
        <f t="shared" si="9"/>
        <v/>
      </c>
      <c r="G33" s="76"/>
      <c r="H33" s="43" t="s">
        <v>27</v>
      </c>
    </row>
    <row r="34" spans="1:8" s="8" customFormat="1" x14ac:dyDescent="0.3">
      <c r="A34"/>
      <c r="B34"/>
      <c r="E34"/>
      <c r="H34"/>
    </row>
    <row r="35" spans="1:8" s="8" customFormat="1" ht="18" x14ac:dyDescent="0.35">
      <c r="B35" s="91" t="s">
        <v>81</v>
      </c>
      <c r="C35" s="91"/>
      <c r="D35" s="91"/>
      <c r="H35" s="16" t="s">
        <v>67</v>
      </c>
    </row>
    <row r="36" spans="1:8" s="8" customFormat="1" ht="28.8" x14ac:dyDescent="0.3">
      <c r="A36" s="12" t="s">
        <v>4</v>
      </c>
      <c r="B36" s="13" t="s">
        <v>5</v>
      </c>
      <c r="C36" s="13"/>
      <c r="D36" s="13"/>
      <c r="E36" s="12" t="s">
        <v>3</v>
      </c>
      <c r="F36" s="12" t="s">
        <v>19</v>
      </c>
      <c r="G36" s="12" t="s">
        <v>78</v>
      </c>
      <c r="H36" s="12" t="s">
        <v>6</v>
      </c>
    </row>
    <row r="37" spans="1:8" s="8" customFormat="1" x14ac:dyDescent="0.3">
      <c r="A37" s="21" t="s">
        <v>175</v>
      </c>
      <c r="B37" s="9" t="s">
        <v>68</v>
      </c>
      <c r="C37" s="63">
        <v>5</v>
      </c>
      <c r="D37" s="11" t="s">
        <v>54</v>
      </c>
      <c r="E37" s="57" t="str">
        <f>IF(D37="Earned",C37,"")</f>
        <v/>
      </c>
      <c r="F37" s="57" t="str">
        <f>IF(D37="Planned",C37,"")</f>
        <v/>
      </c>
      <c r="G37" s="57" t="s">
        <v>79</v>
      </c>
      <c r="H37" s="9" t="s">
        <v>73</v>
      </c>
    </row>
    <row r="38" spans="1:8" s="8" customFormat="1" x14ac:dyDescent="0.3">
      <c r="A38" s="96" t="str">
        <f>IF(B38="Applied Statistics with SPSS", "CTMS-MET-02", IF(B38="Applied Statistics with R", "CTMS-MET-03", IF(B38="Please select:", "CTMS-XX")))</f>
        <v>CTMS-XX</v>
      </c>
      <c r="B38" s="77" t="s">
        <v>54</v>
      </c>
      <c r="C38" s="78">
        <v>5</v>
      </c>
      <c r="D38" s="79" t="s">
        <v>54</v>
      </c>
      <c r="E38" s="78" t="str">
        <f>IF(D38="Earned",C38,"")</f>
        <v/>
      </c>
      <c r="F38" s="78" t="str">
        <f>IF(D38="Planned",C38,"")</f>
        <v/>
      </c>
      <c r="G38" s="78" t="s">
        <v>80</v>
      </c>
      <c r="H38" s="78" t="s">
        <v>74</v>
      </c>
    </row>
    <row r="39" spans="1:8" s="8" customFormat="1" x14ac:dyDescent="0.3">
      <c r="A39" s="21" t="s">
        <v>176</v>
      </c>
      <c r="B39" s="9" t="s">
        <v>69</v>
      </c>
      <c r="C39" s="63">
        <v>5</v>
      </c>
      <c r="D39" s="11" t="s">
        <v>54</v>
      </c>
      <c r="E39" s="57" t="str">
        <f>IF(D39="Earned",C39,"")</f>
        <v/>
      </c>
      <c r="F39" s="57" t="str">
        <f>IF(D39="Planned",C39,"")</f>
        <v/>
      </c>
      <c r="G39" s="57" t="s">
        <v>79</v>
      </c>
      <c r="H39" s="57" t="s">
        <v>26</v>
      </c>
    </row>
    <row r="40" spans="1:8" s="8" customFormat="1" x14ac:dyDescent="0.3">
      <c r="A40" s="96" t="str">
        <f>IF(B40="Econometrics", "CTMS-MET-05", IF(B40="Data Collection", "CTMS-MET-06", IF(B40="Please select:", "CTMS-XX")))</f>
        <v>CTMS-XX</v>
      </c>
      <c r="B40" s="92" t="s">
        <v>54</v>
      </c>
      <c r="C40" s="93">
        <v>5</v>
      </c>
      <c r="D40" s="94" t="s">
        <v>54</v>
      </c>
      <c r="E40" s="95" t="str">
        <f>IF(D40="Earned",C40,"")</f>
        <v/>
      </c>
      <c r="F40" s="95" t="str">
        <f>IF(D40="Planned",C40,"")</f>
        <v/>
      </c>
      <c r="G40" s="95" t="s">
        <v>79</v>
      </c>
      <c r="H40" s="92" t="s">
        <v>27</v>
      </c>
    </row>
    <row r="41" spans="1:8" s="8" customFormat="1" x14ac:dyDescent="0.3"/>
    <row r="42" spans="1:8" s="8" customFormat="1" x14ac:dyDescent="0.3"/>
    <row r="43" spans="1:8" s="8" customFormat="1" ht="18" x14ac:dyDescent="0.35">
      <c r="B43" s="87" t="s">
        <v>147</v>
      </c>
      <c r="H43" s="16" t="s">
        <v>148</v>
      </c>
    </row>
    <row r="44" spans="1:8" s="8" customFormat="1" ht="28.8" x14ac:dyDescent="0.3">
      <c r="A44" s="12" t="s">
        <v>4</v>
      </c>
      <c r="B44" s="13" t="s">
        <v>5</v>
      </c>
      <c r="C44" s="13"/>
      <c r="D44" s="13"/>
      <c r="E44" s="12" t="s">
        <v>3</v>
      </c>
      <c r="F44" s="12" t="s">
        <v>19</v>
      </c>
      <c r="G44" s="12" t="s">
        <v>78</v>
      </c>
      <c r="H44" s="12" t="s">
        <v>6</v>
      </c>
    </row>
    <row r="45" spans="1:8" s="8" customFormat="1" x14ac:dyDescent="0.3">
      <c r="A45" s="85" t="str">
        <f>IF(B45="Please select:","CTLA-GER-XX/ CTHU-HUM-XXX",IF(B45="German A1.1-C1","CTLA-GER-XX",IF(B45="Introduction to Philosophical Ethics","CTHU-HUM-001",IF(B45="Introduction to the Philosophy of Science","CTHU-HUM-002",IF(B45="Introduction to Visual Culture","CTHU-HUM-003")))))</f>
        <v>CTLA-GER-XX/ CTHU-HUM-XXX</v>
      </c>
      <c r="B45" s="77" t="s">
        <v>54</v>
      </c>
      <c r="C45" s="78">
        <v>2.5</v>
      </c>
      <c r="D45" s="79" t="s">
        <v>54</v>
      </c>
      <c r="E45" s="78" t="str">
        <f>IF(D45="Earned",C45,"")</f>
        <v/>
      </c>
      <c r="F45" s="78" t="str">
        <f>IF(D45="Planned",C45,"")</f>
        <v/>
      </c>
      <c r="G45" s="78" t="s">
        <v>80</v>
      </c>
      <c r="H45" s="80" t="s">
        <v>73</v>
      </c>
    </row>
    <row r="46" spans="1:8" s="8" customFormat="1" x14ac:dyDescent="0.3">
      <c r="A46" s="85" t="str">
        <f>IF(B46="Please select:","CTLA-GER-XX/ CTHU-HUM-XXX",IF(B46="German A1.1-C1","CTLA-GER-XX",IF(B46="Introduction to Philosophical Ethics","CTHU-HUM-001",IF(B46="Introduction to the Philosophy of Science","CTHU-HUM-002",IF(B46="Introduction to Visual Culture","CTHU-HUM-003")))))</f>
        <v>CTLA-GER-XX/ CTHU-HUM-XXX</v>
      </c>
      <c r="B46" s="77" t="s">
        <v>54</v>
      </c>
      <c r="C46" s="78">
        <v>2.5</v>
      </c>
      <c r="D46" s="79" t="s">
        <v>54</v>
      </c>
      <c r="E46" s="78" t="str">
        <f t="shared" ref="E46" si="10">IF(D46="Earned",C46,"")</f>
        <v/>
      </c>
      <c r="F46" s="78" t="str">
        <f t="shared" ref="F46" si="11">IF(D46="Planned",C46,"")</f>
        <v/>
      </c>
      <c r="G46" s="78" t="s">
        <v>80</v>
      </c>
      <c r="H46" s="80" t="s">
        <v>74</v>
      </c>
    </row>
    <row r="47" spans="1:8" s="8" customFormat="1" x14ac:dyDescent="0.3"/>
    <row r="48" spans="1:8" s="8" customFormat="1" ht="18" x14ac:dyDescent="0.35">
      <c r="B48" s="87" t="s">
        <v>149</v>
      </c>
      <c r="H48" s="16" t="s">
        <v>150</v>
      </c>
    </row>
    <row r="49" spans="1:8" s="8" customFormat="1" x14ac:dyDescent="0.3">
      <c r="A49" s="21" t="s">
        <v>166</v>
      </c>
      <c r="B49" s="21" t="s">
        <v>82</v>
      </c>
      <c r="C49" s="57">
        <v>2.5</v>
      </c>
      <c r="D49" s="11" t="s">
        <v>54</v>
      </c>
      <c r="E49" s="57" t="str">
        <f t="shared" ref="E49:E53" si="12">IF(D49="Earned",C49,"")</f>
        <v/>
      </c>
      <c r="F49" s="57" t="str">
        <f t="shared" ref="F49:F53" si="13">IF(D49="Planned",C49,"")</f>
        <v/>
      </c>
      <c r="G49" s="57" t="s">
        <v>79</v>
      </c>
      <c r="H49" s="9" t="s">
        <v>26</v>
      </c>
    </row>
    <row r="50" spans="1:8" s="8" customFormat="1" x14ac:dyDescent="0.3">
      <c r="A50" s="21" t="s">
        <v>167</v>
      </c>
      <c r="B50" s="21" t="s">
        <v>83</v>
      </c>
      <c r="C50" s="57">
        <v>2.5</v>
      </c>
      <c r="D50" s="11" t="s">
        <v>54</v>
      </c>
      <c r="E50" s="57" t="str">
        <f t="shared" si="12"/>
        <v/>
      </c>
      <c r="F50" s="57" t="str">
        <f t="shared" si="13"/>
        <v/>
      </c>
      <c r="G50" s="57" t="s">
        <v>79</v>
      </c>
      <c r="H50" s="9" t="s">
        <v>27</v>
      </c>
    </row>
    <row r="51" spans="1:8" s="8" customFormat="1" ht="28.8" x14ac:dyDescent="0.3">
      <c r="A51" s="21" t="s">
        <v>168</v>
      </c>
      <c r="B51" s="9" t="s">
        <v>84</v>
      </c>
      <c r="C51" s="57">
        <v>5</v>
      </c>
      <c r="D51" s="11" t="s">
        <v>54</v>
      </c>
      <c r="E51" s="57" t="str">
        <f t="shared" si="12"/>
        <v/>
      </c>
      <c r="F51" s="57" t="str">
        <f t="shared" si="13"/>
        <v/>
      </c>
      <c r="G51" s="57" t="s">
        <v>79</v>
      </c>
      <c r="H51" s="9" t="s">
        <v>26</v>
      </c>
    </row>
    <row r="52" spans="1:8" s="8" customFormat="1" ht="28.8" x14ac:dyDescent="0.3">
      <c r="A52" s="77" t="s">
        <v>169</v>
      </c>
      <c r="B52" s="80" t="s">
        <v>85</v>
      </c>
      <c r="C52" s="78">
        <v>5</v>
      </c>
      <c r="D52" s="79" t="s">
        <v>54</v>
      </c>
      <c r="E52" s="78" t="str">
        <f t="shared" si="12"/>
        <v/>
      </c>
      <c r="F52" s="78" t="str">
        <f t="shared" si="13"/>
        <v/>
      </c>
      <c r="G52" s="78" t="s">
        <v>80</v>
      </c>
      <c r="H52" s="80" t="s">
        <v>26</v>
      </c>
    </row>
    <row r="53" spans="1:8" s="8" customFormat="1" ht="28.8" x14ac:dyDescent="0.3">
      <c r="A53" s="77" t="s">
        <v>170</v>
      </c>
      <c r="B53" s="80" t="s">
        <v>86</v>
      </c>
      <c r="C53" s="78">
        <v>5</v>
      </c>
      <c r="D53" s="79" t="s">
        <v>54</v>
      </c>
      <c r="E53" s="78" t="str">
        <f t="shared" si="12"/>
        <v/>
      </c>
      <c r="F53" s="78" t="str">
        <f t="shared" si="13"/>
        <v/>
      </c>
      <c r="G53" s="78" t="s">
        <v>80</v>
      </c>
      <c r="H53" s="80" t="s">
        <v>27</v>
      </c>
    </row>
    <row r="54" spans="1:8" s="8" customFormat="1" x14ac:dyDescent="0.3"/>
    <row r="55" spans="1:8" s="8" customFormat="1" x14ac:dyDescent="0.3"/>
    <row r="57" spans="1:8" ht="18" x14ac:dyDescent="0.35">
      <c r="A57" s="8"/>
      <c r="B57" s="15" t="s">
        <v>9</v>
      </c>
      <c r="C57" s="55"/>
      <c r="D57" s="55"/>
      <c r="E57" s="8"/>
      <c r="H57" s="16" t="s">
        <v>14</v>
      </c>
    </row>
    <row r="58" spans="1:8" ht="28.8" x14ac:dyDescent="0.3">
      <c r="A58" s="12" t="s">
        <v>4</v>
      </c>
      <c r="B58" s="13" t="s">
        <v>5</v>
      </c>
      <c r="C58" s="13"/>
      <c r="D58" s="13"/>
      <c r="E58" s="12" t="s">
        <v>3</v>
      </c>
      <c r="F58" s="12" t="s">
        <v>19</v>
      </c>
      <c r="G58" s="12" t="s">
        <v>78</v>
      </c>
      <c r="H58" s="12" t="s">
        <v>6</v>
      </c>
    </row>
    <row r="59" spans="1:8" x14ac:dyDescent="0.3">
      <c r="A59" s="10" t="s">
        <v>10</v>
      </c>
      <c r="B59" s="9" t="s">
        <v>9</v>
      </c>
      <c r="C59" s="57">
        <v>15</v>
      </c>
      <c r="D59" s="9" t="s">
        <v>54</v>
      </c>
      <c r="E59" s="57" t="str">
        <f>IF(D59="Earned",C59,"")</f>
        <v/>
      </c>
      <c r="F59" s="57" t="str">
        <f>IF(D59="Planned",C59,"")</f>
        <v/>
      </c>
      <c r="G59" s="57" t="s">
        <v>79</v>
      </c>
      <c r="H59" s="9" t="s">
        <v>27</v>
      </c>
    </row>
    <row r="61" spans="1:8" ht="18" x14ac:dyDescent="0.35">
      <c r="A61" s="8"/>
      <c r="B61" s="15" t="s">
        <v>11</v>
      </c>
      <c r="C61" s="55"/>
      <c r="D61" s="55"/>
      <c r="E61" s="8"/>
      <c r="H61" s="16" t="s">
        <v>14</v>
      </c>
    </row>
    <row r="62" spans="1:8" ht="28.8" x14ac:dyDescent="0.3">
      <c r="A62" s="12" t="s">
        <v>4</v>
      </c>
      <c r="B62" s="13" t="s">
        <v>5</v>
      </c>
      <c r="C62" s="13"/>
      <c r="D62" s="13"/>
      <c r="E62" s="12" t="s">
        <v>3</v>
      </c>
      <c r="F62" s="12" t="s">
        <v>19</v>
      </c>
      <c r="G62" s="12" t="s">
        <v>78</v>
      </c>
      <c r="H62" s="12" t="s">
        <v>6</v>
      </c>
    </row>
    <row r="63" spans="1:8" x14ac:dyDescent="0.3">
      <c r="A63" s="21" t="s">
        <v>156</v>
      </c>
      <c r="B63" s="9" t="s">
        <v>28</v>
      </c>
      <c r="C63" s="11">
        <v>5</v>
      </c>
      <c r="D63" s="11" t="s">
        <v>54</v>
      </c>
      <c r="E63" s="57" t="str">
        <f t="shared" ref="E63:E65" si="14">IF(D63="Earned",C63,"")</f>
        <v/>
      </c>
      <c r="F63" s="63" t="str">
        <f t="shared" ref="F63:F65" si="15">IF(D63="Planned",C63,"")</f>
        <v/>
      </c>
      <c r="G63" s="63" t="s">
        <v>80</v>
      </c>
      <c r="H63" s="9" t="s">
        <v>26</v>
      </c>
    </row>
    <row r="64" spans="1:8" x14ac:dyDescent="0.3">
      <c r="A64" s="21" t="s">
        <v>156</v>
      </c>
      <c r="B64" s="9" t="s">
        <v>28</v>
      </c>
      <c r="C64" s="11">
        <v>5</v>
      </c>
      <c r="D64" s="11" t="s">
        <v>54</v>
      </c>
      <c r="E64" s="57" t="str">
        <f t="shared" si="14"/>
        <v/>
      </c>
      <c r="F64" s="63" t="str">
        <f t="shared" si="15"/>
        <v/>
      </c>
      <c r="G64" s="63" t="s">
        <v>80</v>
      </c>
      <c r="H64" s="9" t="s">
        <v>27</v>
      </c>
    </row>
    <row r="65" spans="1:15" x14ac:dyDescent="0.3">
      <c r="A65" s="21" t="s">
        <v>156</v>
      </c>
      <c r="B65" s="9" t="s">
        <v>28</v>
      </c>
      <c r="C65" s="11">
        <v>5</v>
      </c>
      <c r="D65" s="11" t="s">
        <v>54</v>
      </c>
      <c r="E65" s="57" t="str">
        <f t="shared" si="14"/>
        <v/>
      </c>
      <c r="F65" s="62" t="str">
        <f t="shared" si="15"/>
        <v/>
      </c>
      <c r="G65" s="63" t="s">
        <v>80</v>
      </c>
      <c r="H65" s="9" t="s">
        <v>37</v>
      </c>
    </row>
    <row r="67" spans="1:15" ht="18" x14ac:dyDescent="0.35">
      <c r="A67" s="8"/>
      <c r="B67" s="15" t="s">
        <v>12</v>
      </c>
      <c r="C67" s="55"/>
      <c r="D67" s="55"/>
      <c r="E67" s="8"/>
      <c r="H67" s="16" t="s">
        <v>14</v>
      </c>
    </row>
    <row r="68" spans="1:15" ht="28.8" x14ac:dyDescent="0.3">
      <c r="A68" s="12" t="s">
        <v>4</v>
      </c>
      <c r="B68" s="13" t="s">
        <v>5</v>
      </c>
      <c r="C68" s="13"/>
      <c r="D68" s="13"/>
      <c r="E68" s="12" t="s">
        <v>3</v>
      </c>
      <c r="F68" s="12" t="s">
        <v>19</v>
      </c>
      <c r="G68" s="12" t="s">
        <v>78</v>
      </c>
      <c r="H68" s="12" t="s">
        <v>6</v>
      </c>
    </row>
    <row r="69" spans="1:15" x14ac:dyDescent="0.3">
      <c r="A69" s="10" t="s">
        <v>157</v>
      </c>
      <c r="B69" s="9" t="s">
        <v>16</v>
      </c>
      <c r="C69" s="57">
        <v>12</v>
      </c>
      <c r="D69" s="11" t="s">
        <v>54</v>
      </c>
      <c r="E69" s="57" t="str">
        <f>IF(D69="Earned",C69,"")</f>
        <v/>
      </c>
      <c r="F69" s="57" t="str">
        <f>IF(D69="Planned",C69,"")</f>
        <v/>
      </c>
      <c r="G69" s="57" t="s">
        <v>79</v>
      </c>
      <c r="H69" s="9" t="s">
        <v>27</v>
      </c>
    </row>
    <row r="70" spans="1:15" x14ac:dyDescent="0.3">
      <c r="A70" s="10" t="s">
        <v>158</v>
      </c>
      <c r="B70" s="9" t="s">
        <v>17</v>
      </c>
      <c r="C70" s="57">
        <v>3</v>
      </c>
      <c r="D70" s="11" t="s">
        <v>54</v>
      </c>
      <c r="E70" s="57" t="str">
        <f>IF(D70="Earned",C70,"")</f>
        <v/>
      </c>
      <c r="F70" s="57" t="str">
        <f>IF(D70="Planned",C70,"")</f>
        <v/>
      </c>
      <c r="G70" s="57" t="s">
        <v>79</v>
      </c>
      <c r="H70" s="9" t="s">
        <v>27</v>
      </c>
    </row>
    <row r="73" spans="1:15" x14ac:dyDescent="0.3">
      <c r="A73" s="8"/>
      <c r="B73" s="8"/>
      <c r="E73" s="8"/>
      <c r="H73" s="8"/>
    </row>
    <row r="74" spans="1:15" s="8" customFormat="1" ht="18" x14ac:dyDescent="0.35">
      <c r="A74" s="16" t="s">
        <v>20</v>
      </c>
      <c r="B74" s="18">
        <f>SUM(E14:E72)</f>
        <v>0</v>
      </c>
      <c r="C74" s="18"/>
      <c r="D74" s="18"/>
      <c r="E74" s="16" t="s">
        <v>21</v>
      </c>
      <c r="H74" s="18">
        <f>SUM(F14:F72)</f>
        <v>0</v>
      </c>
      <c r="I74" s="19" t="s">
        <v>22</v>
      </c>
      <c r="J74" s="56">
        <f>SUM(B74+H74)</f>
        <v>0</v>
      </c>
    </row>
    <row r="75" spans="1:15" ht="15" thickBot="1" x14ac:dyDescent="0.35">
      <c r="I75" s="19"/>
      <c r="J75" s="20"/>
      <c r="K75" s="8"/>
      <c r="L75" s="8"/>
      <c r="M75" s="8"/>
      <c r="N75" s="8"/>
      <c r="O75" s="8"/>
    </row>
    <row r="76" spans="1:15" x14ac:dyDescent="0.3">
      <c r="A76" s="8"/>
      <c r="B76" s="8"/>
      <c r="E76" s="8"/>
      <c r="H76" s="8"/>
      <c r="I76" s="22" t="s">
        <v>29</v>
      </c>
      <c r="J76" s="23">
        <f>H74/30</f>
        <v>0</v>
      </c>
      <c r="K76" s="103" t="s">
        <v>55</v>
      </c>
      <c r="L76" s="104"/>
      <c r="M76" s="104"/>
      <c r="N76" s="104"/>
      <c r="O76" s="105"/>
    </row>
    <row r="77" spans="1:15" x14ac:dyDescent="0.3">
      <c r="A77" s="8"/>
      <c r="B77" s="8"/>
      <c r="E77" s="8"/>
      <c r="H77" s="8"/>
      <c r="I77" s="19"/>
      <c r="J77" s="20"/>
      <c r="K77" s="109"/>
      <c r="L77" s="110"/>
      <c r="M77" s="110"/>
      <c r="N77" s="110"/>
      <c r="O77" s="111"/>
    </row>
    <row r="78" spans="1:15" x14ac:dyDescent="0.3">
      <c r="A78" s="8"/>
      <c r="B78" s="8"/>
      <c r="E78" s="8"/>
      <c r="H78" s="8"/>
      <c r="K78" s="109"/>
      <c r="L78" s="110"/>
      <c r="M78" s="110"/>
      <c r="N78" s="110"/>
      <c r="O78" s="111"/>
    </row>
    <row r="79" spans="1:15" ht="18" x14ac:dyDescent="0.35">
      <c r="A79" s="8"/>
      <c r="B79" s="15" t="s">
        <v>36</v>
      </c>
      <c r="C79" s="55"/>
      <c r="D79" s="55"/>
      <c r="E79" s="24" t="s">
        <v>15</v>
      </c>
      <c r="F79" s="17"/>
      <c r="G79" s="17"/>
      <c r="K79" s="109"/>
      <c r="L79" s="110"/>
      <c r="M79" s="110"/>
      <c r="N79" s="110"/>
      <c r="O79" s="111"/>
    </row>
    <row r="80" spans="1:15" ht="28.8" x14ac:dyDescent="0.3">
      <c r="A80" s="12" t="s">
        <v>4</v>
      </c>
      <c r="B80" s="13" t="s">
        <v>5</v>
      </c>
      <c r="C80" s="13"/>
      <c r="D80" s="13"/>
      <c r="E80" s="12" t="s">
        <v>3</v>
      </c>
      <c r="F80" s="12" t="s">
        <v>19</v>
      </c>
      <c r="G80" s="12"/>
      <c r="H80" s="12" t="s">
        <v>6</v>
      </c>
      <c r="K80" s="109"/>
      <c r="L80" s="110"/>
      <c r="M80" s="110"/>
      <c r="N80" s="110"/>
      <c r="O80" s="111"/>
    </row>
    <row r="81" spans="1:15" ht="15" thickBot="1" x14ac:dyDescent="0.35">
      <c r="A81" s="10"/>
      <c r="B81" s="9"/>
      <c r="C81" s="9"/>
      <c r="D81" s="9"/>
      <c r="E81" s="11"/>
      <c r="F81" s="11"/>
      <c r="G81" s="11"/>
      <c r="H81" s="9"/>
      <c r="K81" s="106"/>
      <c r="L81" s="107"/>
      <c r="M81" s="107"/>
      <c r="N81" s="107"/>
      <c r="O81" s="108"/>
    </row>
    <row r="82" spans="1:15" ht="15" thickBot="1" x14ac:dyDescent="0.35">
      <c r="A82" s="10"/>
      <c r="B82" s="9"/>
      <c r="C82" s="9"/>
      <c r="D82" s="9"/>
      <c r="E82" s="11"/>
      <c r="F82" s="11"/>
      <c r="G82" s="11"/>
      <c r="H82" s="9"/>
      <c r="K82" s="8"/>
      <c r="L82" s="8"/>
      <c r="M82" s="8"/>
      <c r="N82" s="8"/>
      <c r="O82" s="8"/>
    </row>
    <row r="83" spans="1:15" x14ac:dyDescent="0.3">
      <c r="A83" s="10"/>
      <c r="B83" s="9"/>
      <c r="C83" s="9"/>
      <c r="D83" s="9"/>
      <c r="E83" s="11"/>
      <c r="F83" s="11"/>
      <c r="G83" s="11"/>
      <c r="H83" s="9"/>
      <c r="K83" s="103" t="s">
        <v>48</v>
      </c>
      <c r="L83" s="104"/>
      <c r="M83" s="104"/>
      <c r="N83" s="104"/>
      <c r="O83" s="105"/>
    </row>
    <row r="84" spans="1:15" ht="15" thickBot="1" x14ac:dyDescent="0.35">
      <c r="A84" s="10"/>
      <c r="B84" s="9"/>
      <c r="C84" s="9"/>
      <c r="D84" s="9"/>
      <c r="E84" s="11"/>
      <c r="F84" s="11"/>
      <c r="G84" s="11"/>
      <c r="H84" s="9"/>
      <c r="K84" s="106"/>
      <c r="L84" s="107"/>
      <c r="M84" s="107"/>
      <c r="N84" s="107"/>
      <c r="O84" s="108"/>
    </row>
    <row r="85" spans="1:15" x14ac:dyDescent="0.3">
      <c r="A85" s="10"/>
      <c r="B85" s="9"/>
      <c r="C85" s="9"/>
      <c r="D85" s="9"/>
      <c r="E85" s="11"/>
      <c r="F85" s="11"/>
      <c r="G85" s="11"/>
      <c r="H85" s="9"/>
    </row>
    <row r="86" spans="1:15" s="8" customFormat="1" x14ac:dyDescent="0.3">
      <c r="A86" s="10"/>
      <c r="B86" s="9"/>
      <c r="C86" s="9"/>
      <c r="D86" s="9"/>
      <c r="E86" s="11"/>
      <c r="F86" s="11"/>
      <c r="G86" s="11"/>
      <c r="H86" s="9"/>
    </row>
    <row r="87" spans="1:15" s="8" customFormat="1" x14ac:dyDescent="0.3">
      <c r="A87" s="10"/>
      <c r="B87" s="9"/>
      <c r="C87" s="9"/>
      <c r="D87" s="9"/>
      <c r="E87" s="11"/>
      <c r="F87" s="11"/>
      <c r="G87" s="11"/>
      <c r="H87" s="9"/>
    </row>
    <row r="88" spans="1:15" x14ac:dyDescent="0.3">
      <c r="A88" s="10"/>
      <c r="B88" s="9"/>
      <c r="C88" s="9"/>
      <c r="D88" s="9"/>
      <c r="E88" s="11"/>
      <c r="F88" s="11"/>
      <c r="G88" s="11"/>
      <c r="H88" s="9"/>
    </row>
    <row r="89" spans="1:15" s="8" customFormat="1" ht="14.55" customHeight="1" x14ac:dyDescent="0.3">
      <c r="A89" s="10"/>
      <c r="B89" s="9"/>
      <c r="C89" s="9"/>
      <c r="D89" s="9"/>
      <c r="E89" s="11"/>
      <c r="F89" s="11"/>
      <c r="G89" s="11"/>
      <c r="H89" s="9"/>
    </row>
    <row r="90" spans="1:15" s="8" customFormat="1" x14ac:dyDescent="0.3">
      <c r="A90"/>
      <c r="B90"/>
      <c r="E90"/>
      <c r="H90"/>
    </row>
    <row r="91" spans="1:15" s="8" customFormat="1" x14ac:dyDescent="0.3">
      <c r="A91"/>
      <c r="B91"/>
      <c r="E91"/>
      <c r="H91"/>
    </row>
    <row r="96" spans="1:15" ht="14.55" customHeight="1" x14ac:dyDescent="0.3"/>
  </sheetData>
  <sortState ref="A14:H19">
    <sortCondition descending="1" ref="H14"/>
  </sortState>
  <mergeCells count="9">
    <mergeCell ref="B1:D1"/>
    <mergeCell ref="K83:O84"/>
    <mergeCell ref="K76:O81"/>
    <mergeCell ref="H2:I2"/>
    <mergeCell ref="A9:J10"/>
    <mergeCell ref="A6:J6"/>
    <mergeCell ref="A7:J7"/>
    <mergeCell ref="A8:J8"/>
    <mergeCell ref="A5:J5"/>
  </mergeCells>
  <conditionalFormatting sqref="J74">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9">
    <dataValidation type="list" allowBlank="1" showInputMessage="1" showErrorMessage="1" sqref="D14:D19" xr:uid="{AB33343F-A0E5-4FA3-916B-7DAF38275AC3}">
      <formula1>"Please select: , Earned, Planned, "</formula1>
    </dataValidation>
    <dataValidation type="list" allowBlank="1" showInputMessage="1" showErrorMessage="1" sqref="D59 D69:D70 D45:D53" xr:uid="{CE997C16-9A75-4DD0-96B5-A4D1A45CC38E}">
      <formula1>"Please select:, Earned, Planned,"</formula1>
    </dataValidation>
    <dataValidation type="list" allowBlank="1" showInputMessage="1" showErrorMessage="1" sqref="D63:D65 D39 D23:D33" xr:uid="{43FD0227-5D11-42B7-A318-6A0D6EB9A9F1}">
      <formula1>"Please select:, Earned, Planned, N/A,"</formula1>
    </dataValidation>
    <dataValidation type="list" allowBlank="1" showInputMessage="1" showErrorMessage="1" sqref="D40 D37:D38" xr:uid="{7A9C8D0B-752F-4B5E-B252-67E4044A214C}">
      <formula1>"Please select:, Earned, Planned, "</formula1>
    </dataValidation>
    <dataValidation type="list" allowBlank="1" showInputMessage="1" showErrorMessage="1" sqref="B45" xr:uid="{2D4F6D82-3EE3-426D-8D61-45A622339800}">
      <formula1>"Please select:, German A1.1-C1,  Introduction to Philosophical Ethics, "</formula1>
    </dataValidation>
    <dataValidation type="list" allowBlank="1" showInputMessage="1" showErrorMessage="1" sqref="B46:B47" xr:uid="{E48317D3-232E-4CCF-9CCC-C568AC415571}">
      <formula1>"Please select:, German A1.1-C1,  Introduction to the Philosophy of Science,  Introduction to Visual Culture,"</formula1>
    </dataValidation>
    <dataValidation allowBlank="1" showErrorMessage="1" sqref="A18:A19" xr:uid="{B0B69EDB-3179-4E18-B8A1-58AE7CD323D8}"/>
    <dataValidation type="list" allowBlank="1" showInputMessage="1" showErrorMessage="1" sqref="B38" xr:uid="{FBD6ED3D-D090-40EF-9EC5-50EEBEF8215F}">
      <formula1>"Please select:, Applied Statistics with SPSS, Applied Statistics with R,"</formula1>
    </dataValidation>
    <dataValidation type="list" allowBlank="1" showInputMessage="1" showErrorMessage="1" sqref="B40" xr:uid="{109D4A1D-29CF-4351-8646-6AE094A188A6}">
      <formula1>"Please select:, Econometrics, Data Collection, "</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1A5B61-F84A-430E-B942-C96850EA3693}">
          <x14:formula1>
            <xm:f>Lists!$D$2:$D$20</xm:f>
          </x14:formula1>
          <xm:sqref>B19</xm:sqref>
        </x14:dataValidation>
        <x14:dataValidation type="list" allowBlank="1" showInputMessage="1" showErrorMessage="1" xr:uid="{D3468380-A379-4BE8-BC37-DBD9D8FD902E}">
          <x14:formula1>
            <xm:f>Lists!$B$2:$B$20</xm:f>
          </x14:formula1>
          <xm:sqref>B18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FC944-4A53-4F89-BBD1-1FA9FDB5E342}">
  <dimension ref="A1:M25"/>
  <sheetViews>
    <sheetView zoomScale="90" zoomScaleNormal="90" workbookViewId="0">
      <selection activeCell="E13" sqref="E13"/>
    </sheetView>
  </sheetViews>
  <sheetFormatPr defaultColWidth="8.77734375" defaultRowHeight="14.4" x14ac:dyDescent="0.3"/>
  <cols>
    <col min="1" max="1" width="17.77734375" style="8" customWidth="1"/>
    <col min="2" max="2" width="39" style="8" customWidth="1"/>
    <col min="3" max="4" width="8.77734375" style="8"/>
    <col min="5" max="5" width="12.21875" style="8" customWidth="1"/>
    <col min="6" max="16384" width="8.77734375" style="8"/>
  </cols>
  <sheetData>
    <row r="1" spans="1:5" ht="18" x14ac:dyDescent="0.35">
      <c r="A1" s="121" t="s">
        <v>87</v>
      </c>
      <c r="B1" s="121"/>
      <c r="C1" s="121"/>
      <c r="D1" s="121"/>
      <c r="E1" s="121"/>
    </row>
    <row r="2" spans="1:5" x14ac:dyDescent="0.3">
      <c r="A2" s="16" t="s">
        <v>70</v>
      </c>
      <c r="B2" s="16" t="s">
        <v>71</v>
      </c>
      <c r="C2" s="16" t="s">
        <v>51</v>
      </c>
      <c r="D2" s="16" t="s">
        <v>78</v>
      </c>
      <c r="E2" s="16" t="s">
        <v>6</v>
      </c>
    </row>
    <row r="3" spans="1:5" x14ac:dyDescent="0.3">
      <c r="A3" s="97" t="str">
        <f>'Study Plan'!A14</f>
        <v>CH-300</v>
      </c>
      <c r="B3" s="98" t="str">
        <f>'Study Plan'!B14</f>
        <v>Intro to International Business</v>
      </c>
      <c r="C3" s="57">
        <v>7.5</v>
      </c>
      <c r="D3" s="81" t="s">
        <v>79</v>
      </c>
      <c r="E3" s="81" t="s">
        <v>73</v>
      </c>
    </row>
    <row r="4" spans="1:5" x14ac:dyDescent="0.3">
      <c r="A4" s="97" t="str">
        <f>'Study Plan'!A16</f>
        <v>CH-310</v>
      </c>
      <c r="B4" s="98" t="str">
        <f>'Study Plan'!B16</f>
        <v>Microeconomics</v>
      </c>
      <c r="C4" s="57">
        <v>7.5</v>
      </c>
      <c r="D4" s="81" t="s">
        <v>79</v>
      </c>
      <c r="E4" s="81" t="s">
        <v>73</v>
      </c>
    </row>
    <row r="5" spans="1:5" x14ac:dyDescent="0.3">
      <c r="A5" s="82" t="str">
        <f>'Study Plan'!A18</f>
        <v>CH-XXX</v>
      </c>
      <c r="B5" s="82" t="str">
        <f>'Study Plan'!B18</f>
        <v>Please select:</v>
      </c>
      <c r="C5" s="90">
        <v>7.5</v>
      </c>
      <c r="D5" s="83" t="s">
        <v>80</v>
      </c>
      <c r="E5" s="83" t="s">
        <v>73</v>
      </c>
    </row>
    <row r="6" spans="1:5" x14ac:dyDescent="0.3">
      <c r="A6" s="97" t="str">
        <f>'Study Plan'!A15</f>
        <v>CH-301</v>
      </c>
      <c r="B6" s="98" t="str">
        <f>'Study Plan'!B15</f>
        <v>Intro to Finance &amp; Accounting</v>
      </c>
      <c r="C6" s="57">
        <v>7.5</v>
      </c>
      <c r="D6" s="81" t="s">
        <v>79</v>
      </c>
      <c r="E6" s="81" t="s">
        <v>74</v>
      </c>
    </row>
    <row r="7" spans="1:5" x14ac:dyDescent="0.3">
      <c r="A7" s="97" t="str">
        <f>'Study Plan'!A17</f>
        <v>CH-311</v>
      </c>
      <c r="B7" s="98" t="str">
        <f>'Study Plan'!B17</f>
        <v>Macroeconomics</v>
      </c>
      <c r="C7" s="57">
        <v>7.5</v>
      </c>
      <c r="D7" s="81" t="s">
        <v>79</v>
      </c>
      <c r="E7" s="81" t="s">
        <v>74</v>
      </c>
    </row>
    <row r="8" spans="1:5" x14ac:dyDescent="0.3">
      <c r="A8" s="82" t="str">
        <f>'Study Plan'!A19</f>
        <v>CH-XXX</v>
      </c>
      <c r="B8" s="82" t="str">
        <f>'Study Plan'!B19</f>
        <v>Please select:</v>
      </c>
      <c r="C8" s="90">
        <v>7.5</v>
      </c>
      <c r="D8" s="83" t="s">
        <v>80</v>
      </c>
      <c r="E8" s="83" t="s">
        <v>74</v>
      </c>
    </row>
    <row r="10" spans="1:5" x14ac:dyDescent="0.3">
      <c r="A10" s="8" t="s">
        <v>146</v>
      </c>
      <c r="D10" s="89" t="str">
        <f>IF((A5="CH-100")*(A8="CH-101"),"BCCB",IF((A5="CH-132")*(A8="CH-133"),"Earth Sciences",IF((A5="CH-140")*(A8="CH-141"),"Physics",IF((A5="CH-230")*(A8="CH-231"),"CS",IF((A5="CH-210")*(A8="CH-211"),"ECE",IF((A5="SDT-101")*(A8="SDT-102"),"SDT",IF((A5="CH-241")*(A8="CH-240"),"IEM",IF((A5="CH-330")*(A8="CH-331"),"IRPH", IF((A5="CH-340")*(A8="CH-341"),"ISCP",IF((A5="CH-320")*(A8="CH-321"),"SMP", IF((A5="CH-700")*(A8="CH-701"),"Data Science","NONE")))))))))))</f>
        <v>NONE</v>
      </c>
    </row>
    <row r="12" spans="1:5" x14ac:dyDescent="0.3">
      <c r="A12" s="8" t="s">
        <v>92</v>
      </c>
      <c r="D12" s="89" t="str">
        <f>IF(A5="CH-330","IRPH or GEM",IF(A5="CH-132","ESSMER or GEM",IF(A5="CH-241","IEM or GEM",IF(A5="CH-340","ISCP or GEM",IF(A5="CH-330","IRPH or GEM","GEM")))))</f>
        <v>GEM</v>
      </c>
    </row>
    <row r="14" spans="1:5" x14ac:dyDescent="0.3">
      <c r="A14" s="8" t="s">
        <v>93</v>
      </c>
      <c r="D14" s="89" t="str">
        <f>IF((A5="CH-132")*(A8="CH-133"),"ESSMER or GEM",IF((A5="CH-241")*(A8="CH-240"),"IEM or GEM",IF((A5="CH-330")*(A8="CH-331"),"IRPH or GEM", IF((A5="CH-340")*(A8="CH-341"),"ISCP or GEM","GEM"))))</f>
        <v>GEM</v>
      </c>
    </row>
    <row r="17" spans="1:13" ht="18" x14ac:dyDescent="0.35">
      <c r="A17" s="121" t="s">
        <v>94</v>
      </c>
      <c r="B17" s="121"/>
      <c r="C17" s="121"/>
      <c r="D17" s="121"/>
      <c r="E17" s="121"/>
    </row>
    <row r="18" spans="1:13" x14ac:dyDescent="0.3">
      <c r="A18" s="16" t="s">
        <v>70</v>
      </c>
      <c r="B18" s="16" t="s">
        <v>71</v>
      </c>
      <c r="C18" s="16" t="s">
        <v>51</v>
      </c>
      <c r="D18" s="16" t="s">
        <v>78</v>
      </c>
      <c r="E18" s="16" t="s">
        <v>6</v>
      </c>
    </row>
    <row r="19" spans="1:13" x14ac:dyDescent="0.3">
      <c r="A19" s="97" t="str">
        <f>'Study Plan'!A37</f>
        <v>CTMS-MAT-08</v>
      </c>
      <c r="B19" s="98" t="str">
        <f>'Study Plan'!B37</f>
        <v>Applied Calculus</v>
      </c>
      <c r="C19" s="63">
        <v>5</v>
      </c>
      <c r="D19" s="57" t="s">
        <v>79</v>
      </c>
      <c r="E19" s="9" t="s">
        <v>73</v>
      </c>
    </row>
    <row r="20" spans="1:13" ht="15" thickBot="1" x14ac:dyDescent="0.35">
      <c r="A20" s="97" t="str">
        <f>'Study Plan'!A38</f>
        <v>CTMS-XX</v>
      </c>
      <c r="B20" s="97" t="str">
        <f>'Study Plan'!B38</f>
        <v>Please select:</v>
      </c>
      <c r="C20" s="63">
        <v>5</v>
      </c>
      <c r="D20" s="57" t="s">
        <v>79</v>
      </c>
      <c r="E20" s="9" t="s">
        <v>74</v>
      </c>
    </row>
    <row r="21" spans="1:13" x14ac:dyDescent="0.3">
      <c r="G21" s="122" t="s">
        <v>165</v>
      </c>
      <c r="H21" s="123"/>
      <c r="I21" s="123"/>
      <c r="J21" s="123"/>
      <c r="K21" s="123"/>
      <c r="L21" s="123"/>
      <c r="M21" s="124"/>
    </row>
    <row r="22" spans="1:13" ht="18" x14ac:dyDescent="0.35">
      <c r="A22" s="121" t="s">
        <v>147</v>
      </c>
      <c r="B22" s="121"/>
      <c r="C22" s="121"/>
      <c r="D22" s="121"/>
      <c r="E22" s="121"/>
      <c r="G22" s="125"/>
      <c r="H22" s="126"/>
      <c r="I22" s="126"/>
      <c r="J22" s="126"/>
      <c r="K22" s="126"/>
      <c r="L22" s="126"/>
      <c r="M22" s="127"/>
    </row>
    <row r="23" spans="1:13" x14ac:dyDescent="0.3">
      <c r="A23" s="16" t="s">
        <v>70</v>
      </c>
      <c r="B23" s="16" t="s">
        <v>71</v>
      </c>
      <c r="C23" s="16" t="s">
        <v>51</v>
      </c>
      <c r="D23" s="16" t="s">
        <v>78</v>
      </c>
      <c r="E23" s="16" t="s">
        <v>6</v>
      </c>
      <c r="G23" s="125"/>
      <c r="H23" s="126"/>
      <c r="I23" s="126"/>
      <c r="J23" s="126"/>
      <c r="K23" s="126"/>
      <c r="L23" s="126"/>
      <c r="M23" s="127"/>
    </row>
    <row r="24" spans="1:13" ht="28.8" x14ac:dyDescent="0.3">
      <c r="A24" s="84" t="str">
        <f>'Study Plan'!A45</f>
        <v>CTLA-GER-XX/ CTHU-HUM-XXX</v>
      </c>
      <c r="B24" s="84" t="str">
        <f>'Study Plan'!B45</f>
        <v>Please select:</v>
      </c>
      <c r="C24" s="78">
        <v>2.5</v>
      </c>
      <c r="D24" s="78" t="s">
        <v>80</v>
      </c>
      <c r="E24" s="80" t="s">
        <v>73</v>
      </c>
      <c r="G24" s="125"/>
      <c r="H24" s="126"/>
      <c r="I24" s="126"/>
      <c r="J24" s="126"/>
      <c r="K24" s="126"/>
      <c r="L24" s="126"/>
      <c r="M24" s="127"/>
    </row>
    <row r="25" spans="1:13" ht="29.4" thickBot="1" x14ac:dyDescent="0.35">
      <c r="A25" s="84" t="str">
        <f>'Study Plan'!A46</f>
        <v>CTLA-GER-XX/ CTHU-HUM-XXX</v>
      </c>
      <c r="B25" s="84" t="str">
        <f>'Study Plan'!B46</f>
        <v>Please select:</v>
      </c>
      <c r="C25" s="78">
        <v>2.5</v>
      </c>
      <c r="D25" s="78" t="s">
        <v>80</v>
      </c>
      <c r="E25" s="80" t="s">
        <v>74</v>
      </c>
      <c r="G25" s="128"/>
      <c r="H25" s="129"/>
      <c r="I25" s="129"/>
      <c r="J25" s="129"/>
      <c r="K25" s="129"/>
      <c r="L25" s="129"/>
      <c r="M25" s="130"/>
    </row>
  </sheetData>
  <mergeCells count="4">
    <mergeCell ref="A1:E1"/>
    <mergeCell ref="A17:E17"/>
    <mergeCell ref="A22:E22"/>
    <mergeCell ref="G21:M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0B2D-7261-4459-9085-8D2B382531B5}">
  <dimension ref="A1:B12"/>
  <sheetViews>
    <sheetView workbookViewId="0">
      <selection activeCell="H11" sqref="H11"/>
    </sheetView>
  </sheetViews>
  <sheetFormatPr defaultRowHeight="14.4" x14ac:dyDescent="0.3"/>
  <cols>
    <col min="1" max="1" width="10.77734375" customWidth="1"/>
    <col min="2" max="2" width="12" customWidth="1"/>
  </cols>
  <sheetData>
    <row r="1" spans="1:2" x14ac:dyDescent="0.3">
      <c r="A1" s="8" t="s">
        <v>6</v>
      </c>
      <c r="B1" s="8" t="s">
        <v>72</v>
      </c>
    </row>
    <row r="2" spans="1:2" x14ac:dyDescent="0.3">
      <c r="A2" s="8"/>
      <c r="B2" s="8"/>
    </row>
    <row r="3" spans="1:2" x14ac:dyDescent="0.3">
      <c r="A3" s="71" t="s">
        <v>73</v>
      </c>
      <c r="B3" s="71">
        <f>SUMIF('Study Plan'!H$14:H$74, "Fall 2023", 'Study Plan'!C$14:C$74)</f>
        <v>30</v>
      </c>
    </row>
    <row r="4" spans="1:2" x14ac:dyDescent="0.3">
      <c r="A4" s="71" t="s">
        <v>74</v>
      </c>
      <c r="B4" s="71">
        <f>SUMIF('Study Plan'!H$14:H$74, "Spring 2024", 'Study Plan'!C$14:C$74)</f>
        <v>30</v>
      </c>
    </row>
    <row r="5" spans="1:2" x14ac:dyDescent="0.3">
      <c r="A5" s="71" t="s">
        <v>75</v>
      </c>
      <c r="B5" s="71">
        <f>SUMIF('Study Plan'!H$14:H$74, "Fall 2024", 'Study Plan'!C$14:C$74)</f>
        <v>0</v>
      </c>
    </row>
    <row r="6" spans="1:2" x14ac:dyDescent="0.3">
      <c r="A6" s="71" t="s">
        <v>76</v>
      </c>
      <c r="B6" s="71">
        <f>SUMIF('Study Plan'!H$14:H$74, "Spring 2025", 'Study Plan'!C$14:C$74)</f>
        <v>0</v>
      </c>
    </row>
    <row r="7" spans="1:2" x14ac:dyDescent="0.3">
      <c r="A7" s="71" t="s">
        <v>151</v>
      </c>
      <c r="B7" s="71">
        <f>SUMIF('Study Plan'!H$14:H$74, "Fall 2025", 'Study Plan'!C$14:C$74)</f>
        <v>0</v>
      </c>
    </row>
    <row r="8" spans="1:2" x14ac:dyDescent="0.3">
      <c r="A8" s="71" t="s">
        <v>152</v>
      </c>
      <c r="B8" s="71">
        <f>SUMIF('Study Plan'!H$14:H$74, "Spring 2023", 'Study Plan'!C$14:C$74)</f>
        <v>0</v>
      </c>
    </row>
    <row r="9" spans="1:2" x14ac:dyDescent="0.3">
      <c r="A9" s="71" t="s">
        <v>153</v>
      </c>
      <c r="B9" s="71">
        <f>SUMIF('Study Plan'!H$14:H$74, "Fall 2026", 'Study Plan'!C$14:C$74)</f>
        <v>0</v>
      </c>
    </row>
    <row r="10" spans="1:2" x14ac:dyDescent="0.3">
      <c r="A10" s="71" t="s">
        <v>154</v>
      </c>
      <c r="B10" s="71">
        <f>SUMIF('Study Plan'!H$14:H$74, "Spring 2027", 'Study Plan'!C$14:C$74)</f>
        <v>0</v>
      </c>
    </row>
    <row r="11" spans="1:2" ht="15" thickBot="1" x14ac:dyDescent="0.35">
      <c r="A11" s="72"/>
      <c r="B11" s="72"/>
    </row>
    <row r="12" spans="1:2" x14ac:dyDescent="0.3">
      <c r="A12" s="8" t="s">
        <v>77</v>
      </c>
      <c r="B12" s="8">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zoomScale="90" zoomScaleNormal="90" workbookViewId="0">
      <selection activeCell="A23" sqref="A23"/>
    </sheetView>
  </sheetViews>
  <sheetFormatPr defaultColWidth="8.77734375" defaultRowHeight="14.4" x14ac:dyDescent="0.3"/>
  <cols>
    <col min="1" max="1" width="21.6640625" style="8" customWidth="1"/>
    <col min="2" max="2" width="25.77734375" style="8" customWidth="1"/>
    <col min="3" max="3" width="9.21875" style="8" customWidth="1"/>
    <col min="4" max="4" width="29.77734375" style="8" customWidth="1"/>
    <col min="5" max="5" width="8.109375" style="8" customWidth="1"/>
    <col min="6" max="7" width="8.77734375" style="8"/>
    <col min="8" max="8" width="43.33203125" style="8" customWidth="1"/>
    <col min="9" max="16384" width="8.77734375" style="8"/>
  </cols>
  <sheetData>
    <row r="1" spans="1:5" ht="18" x14ac:dyDescent="0.35">
      <c r="A1" s="121" t="s">
        <v>38</v>
      </c>
      <c r="B1" s="121"/>
      <c r="C1" s="121"/>
      <c r="D1" s="121"/>
    </row>
    <row r="2" spans="1:5" ht="18" x14ac:dyDescent="0.35">
      <c r="A2" s="15"/>
      <c r="B2" s="15"/>
      <c r="C2" s="15"/>
      <c r="D2" s="15"/>
    </row>
    <row r="4" spans="1:5" x14ac:dyDescent="0.3">
      <c r="A4" s="16" t="s">
        <v>39</v>
      </c>
      <c r="B4" s="16" t="s">
        <v>40</v>
      </c>
    </row>
    <row r="5" spans="1:5" ht="28.95" customHeight="1" x14ac:dyDescent="0.3">
      <c r="A5" s="28" t="s">
        <v>70</v>
      </c>
      <c r="B5" s="28" t="s">
        <v>71</v>
      </c>
      <c r="C5" s="29" t="s">
        <v>19</v>
      </c>
      <c r="D5" s="29" t="s">
        <v>41</v>
      </c>
      <c r="E5" s="29" t="s">
        <v>42</v>
      </c>
    </row>
    <row r="6" spans="1:5" x14ac:dyDescent="0.3">
      <c r="A6" s="21"/>
      <c r="B6" s="21"/>
      <c r="C6" s="21"/>
      <c r="D6" s="21"/>
      <c r="E6" s="21"/>
    </row>
    <row r="7" spans="1:5" x14ac:dyDescent="0.3">
      <c r="A7" s="21"/>
      <c r="B7" s="21"/>
      <c r="C7" s="21"/>
      <c r="D7" s="21"/>
      <c r="E7" s="21"/>
    </row>
    <row r="8" spans="1:5" x14ac:dyDescent="0.3">
      <c r="A8" s="21"/>
      <c r="B8" s="21"/>
      <c r="C8" s="21"/>
      <c r="D8" s="21"/>
      <c r="E8" s="21"/>
    </row>
    <row r="9" spans="1:5" x14ac:dyDescent="0.3">
      <c r="A9" s="21"/>
      <c r="B9" s="21"/>
      <c r="C9" s="21"/>
      <c r="D9" s="21"/>
      <c r="E9" s="21"/>
    </row>
    <row r="10" spans="1:5" x14ac:dyDescent="0.3">
      <c r="A10" s="21"/>
      <c r="B10" s="21"/>
      <c r="C10" s="21"/>
      <c r="D10" s="21"/>
      <c r="E10" s="21"/>
    </row>
    <row r="11" spans="1:5" x14ac:dyDescent="0.3">
      <c r="A11" s="21"/>
      <c r="B11" s="21"/>
      <c r="C11" s="21"/>
      <c r="D11" s="21"/>
      <c r="E11" s="21"/>
    </row>
    <row r="12" spans="1:5" x14ac:dyDescent="0.3">
      <c r="A12" s="21"/>
      <c r="B12" s="21"/>
      <c r="C12" s="21"/>
      <c r="D12" s="21"/>
      <c r="E12" s="21"/>
    </row>
    <row r="13" spans="1:5" x14ac:dyDescent="0.3">
      <c r="A13" s="21"/>
      <c r="B13" s="21"/>
      <c r="C13" s="21"/>
      <c r="D13" s="21"/>
      <c r="E13" s="21"/>
    </row>
    <row r="14" spans="1:5" x14ac:dyDescent="0.3">
      <c r="A14" s="21"/>
      <c r="B14" s="21"/>
      <c r="C14" s="21"/>
      <c r="D14" s="21"/>
      <c r="E14" s="21"/>
    </row>
    <row r="15" spans="1:5" x14ac:dyDescent="0.3">
      <c r="A15" s="21"/>
      <c r="B15" s="21"/>
      <c r="C15" s="21"/>
      <c r="D15" s="21"/>
      <c r="E15" s="21"/>
    </row>
    <row r="16" spans="1:5" x14ac:dyDescent="0.3">
      <c r="A16" s="21"/>
      <c r="B16" s="21"/>
      <c r="C16" s="21"/>
      <c r="D16" s="21"/>
      <c r="E16" s="21"/>
    </row>
    <row r="17" spans="1:5" x14ac:dyDescent="0.3">
      <c r="A17" s="21"/>
      <c r="B17" s="21"/>
      <c r="C17" s="21"/>
      <c r="D17" s="21"/>
      <c r="E17" s="21"/>
    </row>
    <row r="18" spans="1:5" x14ac:dyDescent="0.3">
      <c r="A18" s="21"/>
      <c r="B18" s="21"/>
      <c r="C18" s="21"/>
      <c r="D18" s="21"/>
      <c r="E18" s="21"/>
    </row>
    <row r="19" spans="1:5" x14ac:dyDescent="0.3">
      <c r="A19" s="21"/>
      <c r="B19" s="21"/>
      <c r="C19" s="21"/>
      <c r="D19" s="21"/>
      <c r="E19" s="21"/>
    </row>
    <row r="21" spans="1:5" x14ac:dyDescent="0.3">
      <c r="B21" s="16" t="s">
        <v>43</v>
      </c>
      <c r="C21" s="30">
        <f>SUM(C6:C19)</f>
        <v>0</v>
      </c>
    </row>
    <row r="24" spans="1:5" x14ac:dyDescent="0.3">
      <c r="A24" s="16" t="s">
        <v>44</v>
      </c>
      <c r="B24" s="16" t="s">
        <v>40</v>
      </c>
    </row>
    <row r="25" spans="1:5" ht="43.2" x14ac:dyDescent="0.3">
      <c r="A25" s="28" t="s">
        <v>70</v>
      </c>
      <c r="B25" s="28" t="s">
        <v>71</v>
      </c>
      <c r="C25" s="29" t="s">
        <v>19</v>
      </c>
      <c r="D25" s="29" t="s">
        <v>41</v>
      </c>
      <c r="E25" s="29" t="s">
        <v>42</v>
      </c>
    </row>
    <row r="26" spans="1:5" x14ac:dyDescent="0.3">
      <c r="A26" s="21"/>
      <c r="B26" s="21"/>
      <c r="C26" s="21"/>
      <c r="D26" s="21"/>
      <c r="E26" s="21"/>
    </row>
    <row r="27" spans="1:5" x14ac:dyDescent="0.3">
      <c r="A27" s="21"/>
      <c r="B27" s="21"/>
      <c r="C27" s="21"/>
      <c r="D27" s="21"/>
      <c r="E27" s="21"/>
    </row>
    <row r="28" spans="1:5" x14ac:dyDescent="0.3">
      <c r="A28" s="21"/>
      <c r="B28" s="21"/>
      <c r="C28" s="21"/>
      <c r="D28" s="21"/>
      <c r="E28" s="21"/>
    </row>
    <row r="29" spans="1:5" x14ac:dyDescent="0.3">
      <c r="A29" s="21"/>
      <c r="B29" s="21"/>
      <c r="C29" s="21"/>
      <c r="D29" s="21"/>
      <c r="E29" s="21"/>
    </row>
    <row r="30" spans="1:5" x14ac:dyDescent="0.3">
      <c r="A30" s="21"/>
      <c r="B30" s="21"/>
      <c r="C30" s="21"/>
      <c r="D30" s="21"/>
      <c r="E30" s="21"/>
    </row>
    <row r="31" spans="1:5" x14ac:dyDescent="0.3">
      <c r="A31" s="21"/>
      <c r="B31" s="21"/>
      <c r="C31" s="21"/>
      <c r="D31" s="21"/>
      <c r="E31" s="21"/>
    </row>
    <row r="32" spans="1:5" x14ac:dyDescent="0.3">
      <c r="A32" s="21"/>
      <c r="B32" s="21"/>
      <c r="C32" s="21"/>
      <c r="D32" s="21"/>
      <c r="E32" s="21"/>
    </row>
    <row r="33" spans="1:5" x14ac:dyDescent="0.3">
      <c r="A33" s="21"/>
      <c r="B33" s="21"/>
      <c r="C33" s="21"/>
      <c r="D33" s="21"/>
      <c r="E33" s="21"/>
    </row>
    <row r="34" spans="1:5" x14ac:dyDescent="0.3">
      <c r="A34" s="21"/>
      <c r="B34" s="21"/>
      <c r="C34" s="21"/>
      <c r="D34" s="21"/>
      <c r="E34" s="21"/>
    </row>
    <row r="35" spans="1:5" x14ac:dyDescent="0.3">
      <c r="A35" s="21"/>
      <c r="B35" s="21"/>
      <c r="C35" s="21"/>
      <c r="D35" s="21"/>
      <c r="E35" s="21"/>
    </row>
    <row r="36" spans="1:5" x14ac:dyDescent="0.3">
      <c r="A36" s="21"/>
      <c r="B36" s="21"/>
      <c r="C36" s="21"/>
      <c r="D36" s="21"/>
      <c r="E36" s="21"/>
    </row>
    <row r="37" spans="1:5" x14ac:dyDescent="0.3">
      <c r="A37" s="21"/>
      <c r="B37" s="21"/>
      <c r="C37" s="21"/>
      <c r="D37" s="21"/>
      <c r="E37" s="21"/>
    </row>
    <row r="38" spans="1:5" x14ac:dyDescent="0.3">
      <c r="A38" s="21"/>
      <c r="B38" s="21"/>
      <c r="C38" s="21"/>
      <c r="D38" s="21"/>
      <c r="E38" s="21"/>
    </row>
    <row r="39" spans="1:5" x14ac:dyDescent="0.3">
      <c r="A39" s="21"/>
      <c r="B39" s="21"/>
      <c r="C39" s="21"/>
      <c r="D39" s="21"/>
      <c r="E39" s="21"/>
    </row>
    <row r="41" spans="1:5" x14ac:dyDescent="0.3">
      <c r="B41" s="16" t="s">
        <v>45</v>
      </c>
      <c r="C41" s="30">
        <f>SUM(C26:C39)</f>
        <v>0</v>
      </c>
    </row>
    <row r="43" spans="1:5" x14ac:dyDescent="0.3">
      <c r="B43" s="16" t="s">
        <v>46</v>
      </c>
      <c r="C43" s="30">
        <f>C21+C41</f>
        <v>0</v>
      </c>
      <c r="D43" s="31" t="s">
        <v>47</v>
      </c>
      <c r="E43" s="32">
        <f>'Study Plan'!$B$74+'Extension Semesters'!C43</f>
        <v>0</v>
      </c>
    </row>
    <row r="45" spans="1:5" ht="15" thickBot="1" x14ac:dyDescent="0.35"/>
    <row r="46" spans="1:5" x14ac:dyDescent="0.3">
      <c r="A46" s="44"/>
      <c r="B46" s="45"/>
      <c r="C46" s="45"/>
      <c r="D46" s="45"/>
      <c r="E46" s="46"/>
    </row>
    <row r="47" spans="1:5" ht="15" thickBot="1" x14ac:dyDescent="0.35">
      <c r="A47" s="47" t="s">
        <v>50</v>
      </c>
      <c r="B47" s="48"/>
      <c r="C47" s="49"/>
      <c r="D47" s="50"/>
      <c r="E47" s="51"/>
    </row>
    <row r="48" spans="1:5" ht="15" thickBot="1" x14ac:dyDescent="0.35">
      <c r="A48" s="52"/>
      <c r="B48" s="53"/>
      <c r="C48" s="53"/>
      <c r="D48" s="53"/>
      <c r="E48" s="54"/>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510E-BA39-4AF4-B13C-0E41617076CB}">
  <dimension ref="A1:J14"/>
  <sheetViews>
    <sheetView workbookViewId="0">
      <selection activeCell="D10" sqref="D10"/>
    </sheetView>
  </sheetViews>
  <sheetFormatPr defaultRowHeight="14.4" x14ac:dyDescent="0.3"/>
  <cols>
    <col min="1" max="1" width="12.6640625" style="8" customWidth="1"/>
    <col min="2" max="2" width="34.21875" style="8" customWidth="1"/>
    <col min="3" max="3" width="11.77734375" customWidth="1"/>
    <col min="4" max="4" width="35.44140625" customWidth="1"/>
    <col min="5" max="5" width="8.77734375" style="8"/>
    <col min="6" max="6" width="19.77734375" customWidth="1"/>
    <col min="8" max="8" width="35.44140625" customWidth="1"/>
    <col min="9" max="9" width="8.77734375" style="8"/>
    <col min="10" max="10" width="31.44140625" customWidth="1"/>
  </cols>
  <sheetData>
    <row r="1" spans="1:10" x14ac:dyDescent="0.3">
      <c r="A1" s="8" t="s">
        <v>113</v>
      </c>
      <c r="B1" s="8" t="s">
        <v>114</v>
      </c>
      <c r="C1" s="8" t="s">
        <v>95</v>
      </c>
      <c r="D1" s="8" t="s">
        <v>96</v>
      </c>
      <c r="F1" t="s">
        <v>97</v>
      </c>
      <c r="H1" t="s">
        <v>98</v>
      </c>
      <c r="J1" t="s">
        <v>99</v>
      </c>
    </row>
    <row r="2" spans="1:10" x14ac:dyDescent="0.3">
      <c r="A2" s="8" t="s">
        <v>23</v>
      </c>
      <c r="B2" s="8" t="s">
        <v>54</v>
      </c>
      <c r="C2" s="8" t="s">
        <v>23</v>
      </c>
      <c r="D2" s="8" t="s">
        <v>54</v>
      </c>
      <c r="F2" t="s">
        <v>134</v>
      </c>
      <c r="H2" t="s">
        <v>135</v>
      </c>
      <c r="J2" s="8" t="s">
        <v>135</v>
      </c>
    </row>
    <row r="3" spans="1:10" x14ac:dyDescent="0.3">
      <c r="A3" s="8" t="s">
        <v>115</v>
      </c>
      <c r="B3" s="8" t="s">
        <v>116</v>
      </c>
      <c r="C3" s="8" t="s">
        <v>100</v>
      </c>
      <c r="D3" t="s">
        <v>101</v>
      </c>
      <c r="F3" t="s">
        <v>135</v>
      </c>
      <c r="H3" t="s">
        <v>140</v>
      </c>
      <c r="J3" s="8" t="s">
        <v>140</v>
      </c>
    </row>
    <row r="4" spans="1:10" x14ac:dyDescent="0.3">
      <c r="A4" s="8" t="s">
        <v>88</v>
      </c>
      <c r="B4" s="8" t="s">
        <v>89</v>
      </c>
      <c r="C4" s="8" t="s">
        <v>90</v>
      </c>
      <c r="D4" t="s">
        <v>91</v>
      </c>
      <c r="F4" t="s">
        <v>136</v>
      </c>
      <c r="H4" t="s">
        <v>164</v>
      </c>
      <c r="J4" s="8" t="s">
        <v>164</v>
      </c>
    </row>
    <row r="5" spans="1:10" x14ac:dyDescent="0.3">
      <c r="A5" s="8" t="s">
        <v>117</v>
      </c>
      <c r="B5" s="8" t="s">
        <v>118</v>
      </c>
      <c r="C5" s="8" t="s">
        <v>103</v>
      </c>
      <c r="D5" t="s">
        <v>104</v>
      </c>
      <c r="F5" t="s">
        <v>137</v>
      </c>
      <c r="H5" t="s">
        <v>102</v>
      </c>
      <c r="J5" s="8" t="s">
        <v>102</v>
      </c>
    </row>
    <row r="6" spans="1:10" x14ac:dyDescent="0.3">
      <c r="A6" s="8" t="s">
        <v>125</v>
      </c>
      <c r="B6" s="8" t="s">
        <v>131</v>
      </c>
      <c r="C6" s="8" t="s">
        <v>127</v>
      </c>
      <c r="D6" t="s">
        <v>129</v>
      </c>
      <c r="F6" t="s">
        <v>138</v>
      </c>
      <c r="H6" t="s">
        <v>141</v>
      </c>
      <c r="J6" s="8" t="s">
        <v>141</v>
      </c>
    </row>
    <row r="7" spans="1:10" x14ac:dyDescent="0.3">
      <c r="A7" s="8" t="s">
        <v>119</v>
      </c>
      <c r="B7" s="8" t="s">
        <v>120</v>
      </c>
      <c r="C7" s="8" t="s">
        <v>105</v>
      </c>
      <c r="D7" t="s">
        <v>106</v>
      </c>
      <c r="F7" t="s">
        <v>139</v>
      </c>
    </row>
    <row r="8" spans="1:10" x14ac:dyDescent="0.3">
      <c r="A8" s="8" t="s">
        <v>121</v>
      </c>
      <c r="B8" s="8" t="s">
        <v>122</v>
      </c>
      <c r="C8" s="8" t="s">
        <v>107</v>
      </c>
      <c r="D8" t="s">
        <v>108</v>
      </c>
      <c r="F8" t="s">
        <v>140</v>
      </c>
    </row>
    <row r="9" spans="1:10" x14ac:dyDescent="0.3">
      <c r="A9" s="17" t="s">
        <v>173</v>
      </c>
      <c r="B9" s="8" t="s">
        <v>132</v>
      </c>
      <c r="C9" s="17" t="s">
        <v>174</v>
      </c>
      <c r="D9" t="s">
        <v>144</v>
      </c>
      <c r="F9" t="s">
        <v>102</v>
      </c>
    </row>
    <row r="10" spans="1:10" x14ac:dyDescent="0.3">
      <c r="A10" s="131" t="s">
        <v>186</v>
      </c>
      <c r="B10" s="132" t="s">
        <v>187</v>
      </c>
      <c r="C10" s="131" t="s">
        <v>188</v>
      </c>
      <c r="D10" s="133" t="s">
        <v>189</v>
      </c>
      <c r="F10" t="s">
        <v>141</v>
      </c>
    </row>
    <row r="11" spans="1:10" x14ac:dyDescent="0.3">
      <c r="A11" s="8" t="s">
        <v>123</v>
      </c>
      <c r="B11" s="8" t="s">
        <v>145</v>
      </c>
      <c r="C11" s="8" t="s">
        <v>109</v>
      </c>
      <c r="D11" t="s">
        <v>110</v>
      </c>
      <c r="F11" s="86" t="s">
        <v>142</v>
      </c>
    </row>
    <row r="12" spans="1:10" x14ac:dyDescent="0.3">
      <c r="A12" s="8" t="s">
        <v>126</v>
      </c>
      <c r="B12" s="8" t="s">
        <v>133</v>
      </c>
      <c r="C12" s="8" t="s">
        <v>128</v>
      </c>
      <c r="D12" t="s">
        <v>130</v>
      </c>
      <c r="F12" t="s">
        <v>143</v>
      </c>
    </row>
    <row r="13" spans="1:10" x14ac:dyDescent="0.3">
      <c r="A13" s="8" t="s">
        <v>124</v>
      </c>
      <c r="B13" s="8" t="s">
        <v>190</v>
      </c>
      <c r="C13" s="8" t="s">
        <v>111</v>
      </c>
      <c r="D13" t="s">
        <v>112</v>
      </c>
    </row>
    <row r="14" spans="1:10" x14ac:dyDescent="0.3">
      <c r="C14" s="17" t="s">
        <v>171</v>
      </c>
      <c r="D14" s="8" t="s">
        <v>172</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2023-09-04T05:29:50Z</dcterms:modified>
</cp:coreProperties>
</file>