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J:\Orga\Admin\AcadServ\03 - Academic Advising Services\CURRENT CASES\Nina\4C Entry Advising F23\"/>
    </mc:Choice>
  </mc:AlternateContent>
  <xr:revisionPtr revIDLastSave="0" documentId="13_ncr:1_{2A92C020-0D6D-4CEC-B658-30B1BDAA4761}" xr6:coauthVersionLast="36" xr6:coauthVersionMax="36" xr10:uidLastSave="{00000000-0000-0000-0000-000000000000}"/>
  <bookViews>
    <workbookView xWindow="0" yWindow="0" windowWidth="19200" windowHeight="6930" xr2:uid="{694D9158-26C9-4F0A-A8E0-9B58931774DE}"/>
  </bookViews>
  <sheets>
    <sheet name="Study Plan" sheetId="1" r:id="rId1"/>
    <sheet name="Entry Advising Form" sheetId="4" r:id="rId2"/>
    <sheet name="Workload Balance" sheetId="3" r:id="rId3"/>
    <sheet name="Extension" sheetId="2" r:id="rId4"/>
    <sheet name="Lists" sheetId="5" state="hidden" r:id="rId5"/>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5" i="1"/>
  <c r="F16" i="1"/>
  <c r="F17" i="1"/>
  <c r="F18" i="1"/>
  <c r="F19" i="1"/>
  <c r="F23" i="1"/>
  <c r="F24" i="1"/>
  <c r="F25" i="1"/>
  <c r="F26" i="1"/>
  <c r="F27" i="1"/>
  <c r="F28" i="1"/>
  <c r="F29" i="1"/>
  <c r="F30" i="1"/>
  <c r="F31" i="1"/>
  <c r="F32" i="1"/>
  <c r="F33" i="1"/>
  <c r="F37" i="1"/>
  <c r="F38" i="1"/>
  <c r="F39" i="1"/>
  <c r="F40" i="1"/>
  <c r="F44" i="1"/>
  <c r="F45" i="1"/>
  <c r="F50" i="1"/>
  <c r="F51" i="1"/>
  <c r="F55" i="1"/>
  <c r="F59" i="1"/>
  <c r="F60" i="1"/>
  <c r="F61" i="1"/>
  <c r="F65" i="1"/>
  <c r="F66" i="1"/>
  <c r="H70" i="1"/>
  <c r="B10" i="3"/>
  <c r="B9" i="3"/>
  <c r="B8" i="3"/>
  <c r="B7" i="3"/>
  <c r="B6" i="3"/>
  <c r="B5" i="3"/>
  <c r="B4" i="3"/>
  <c r="B3" i="3"/>
  <c r="A19" i="1"/>
  <c r="A18" i="1"/>
  <c r="E51" i="1"/>
  <c r="E50" i="1"/>
  <c r="A8" i="4"/>
  <c r="A5" i="4"/>
  <c r="B25" i="4"/>
  <c r="B24" i="4"/>
  <c r="B20" i="4"/>
  <c r="B19" i="4"/>
  <c r="A20" i="4"/>
  <c r="A19" i="4"/>
  <c r="B8" i="4"/>
  <c r="B7" i="4"/>
  <c r="B6" i="4"/>
  <c r="B5" i="4"/>
  <c r="B4" i="4"/>
  <c r="B3" i="4"/>
  <c r="A7" i="4"/>
  <c r="A6" i="4"/>
  <c r="A4" i="4"/>
  <c r="A3" i="4"/>
  <c r="D10" i="4"/>
  <c r="D14" i="4"/>
  <c r="D12" i="4"/>
  <c r="E45" i="1"/>
  <c r="A45" i="1"/>
  <c r="A25" i="4"/>
  <c r="E44" i="1"/>
  <c r="A44" i="1"/>
  <c r="A24" i="4"/>
  <c r="E31" i="1"/>
  <c r="E32" i="1"/>
  <c r="E33" i="1"/>
  <c r="E18" i="1"/>
  <c r="C41" i="2"/>
  <c r="C21" i="2"/>
  <c r="C43" i="2"/>
  <c r="E66" i="1"/>
  <c r="E65" i="1"/>
  <c r="E61" i="1"/>
  <c r="E60" i="1"/>
  <c r="E59" i="1"/>
  <c r="E55" i="1"/>
  <c r="E40" i="1"/>
  <c r="E39" i="1"/>
  <c r="E38" i="1"/>
  <c r="E37" i="1"/>
  <c r="E30" i="1"/>
  <c r="E29" i="1"/>
  <c r="E28" i="1"/>
  <c r="E27" i="1"/>
  <c r="E26" i="1"/>
  <c r="E25" i="1"/>
  <c r="E24" i="1"/>
  <c r="E23" i="1"/>
  <c r="E19" i="1"/>
  <c r="E17" i="1"/>
  <c r="E16" i="1"/>
  <c r="E15" i="1"/>
  <c r="E14" i="1"/>
  <c r="B70" i="1"/>
  <c r="E43" i="2"/>
  <c r="J73" i="1"/>
  <c r="J71" i="1"/>
  <c r="B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 Alatta, Nina</author>
    <author>Ahrens, Mareike</author>
  </authors>
  <commentList>
    <comment ref="D14" authorId="0" shapeId="0" xr:uid="{1C539475-5F60-49C0-96AD-B2A056F72EBD}">
      <text>
        <r>
          <rPr>
            <b/>
            <sz val="9"/>
            <color indexed="81"/>
            <rFont val="Tahoma"/>
            <family val="2"/>
          </rPr>
          <t xml:space="preserve">Please select "Earned" from the drop-down menu </t>
        </r>
        <r>
          <rPr>
            <b/>
            <u/>
            <sz val="9"/>
            <color indexed="81"/>
            <rFont val="Tahoma"/>
            <family val="2"/>
          </rPr>
          <t>only for modules you have already completed and passed!</t>
        </r>
        <r>
          <rPr>
            <b/>
            <sz val="9"/>
            <color indexed="81"/>
            <rFont val="Tahoma"/>
            <family val="2"/>
          </rPr>
          <t xml:space="preserve">
For modules you haven't taken yet/modules which you are currently taking or for incomplete modules please select "Planned".</t>
        </r>
      </text>
    </comment>
    <comment ref="H14" authorId="1" shapeId="0" xr:uid="{BE61A31F-3A56-4DFD-AE42-CFBF23A4D0FB}">
      <text>
        <r>
          <rPr>
            <b/>
            <sz val="9"/>
            <color indexed="81"/>
            <rFont val="Tahoma"/>
            <family val="2"/>
          </rPr>
          <t>Please insert the semester in which you have taken/plan to take the module, e.g. Spring 2020</t>
        </r>
        <r>
          <rPr>
            <sz val="9"/>
            <color indexed="81"/>
            <rFont val="Tahoma"/>
            <family val="2"/>
          </rPr>
          <t xml:space="preserve">
</t>
        </r>
      </text>
    </comment>
    <comment ref="G29" authorId="0" shapeId="0" xr:uid="{B7C7B32A-2E4F-449F-B5E3-0302ABBE89EC}">
      <text>
        <r>
          <rPr>
            <b/>
            <sz val="9"/>
            <color indexed="81"/>
            <rFont val="Tahoma"/>
            <family val="2"/>
          </rPr>
          <t>If applicable: replace with minor  CORE module</t>
        </r>
      </text>
    </comment>
    <comment ref="G30" authorId="0" shapeId="0" xr:uid="{CBB6E70A-0C8A-4558-9FDE-4589E970E19E}">
      <text>
        <r>
          <rPr>
            <b/>
            <sz val="9"/>
            <color indexed="81"/>
            <rFont val="Tahoma"/>
            <family val="2"/>
          </rPr>
          <t>If applicable: replace with minor  CORE module</t>
        </r>
        <r>
          <rPr>
            <sz val="9"/>
            <color indexed="81"/>
            <rFont val="Tahoma"/>
            <family val="2"/>
          </rPr>
          <t xml:space="preserve">
</t>
        </r>
      </text>
    </comment>
    <comment ref="G31" authorId="0" shapeId="0" xr:uid="{6C9EB256-2204-4C8F-A1F9-8E5DC47ED425}">
      <text>
        <r>
          <rPr>
            <b/>
            <sz val="9"/>
            <color indexed="81"/>
            <rFont val="Tahoma"/>
            <family val="2"/>
          </rPr>
          <t>The Study Program Handbooks list the default minor modules and their respective CPs</t>
        </r>
        <r>
          <rPr>
            <sz val="9"/>
            <color indexed="81"/>
            <rFont val="Tahoma"/>
            <family val="2"/>
          </rPr>
          <t xml:space="preserve">
</t>
        </r>
      </text>
    </comment>
    <comment ref="F55" authorId="0" shapeId="0" xr:uid="{E2D661C8-37FA-4A7C-9329-9E70BCB63A7F}">
      <text>
        <r>
          <rPr>
            <b/>
            <sz val="9"/>
            <color indexed="81"/>
            <rFont val="Tahoma"/>
            <family val="2"/>
          </rPr>
          <t>Please make sure you have followed the official registration procedure and to submitted the relevant documents to CSC.</t>
        </r>
        <r>
          <rPr>
            <sz val="9"/>
            <color indexed="81"/>
            <rFont val="Tahoma"/>
            <family val="2"/>
          </rPr>
          <t xml:space="preserve">
</t>
        </r>
      </text>
    </comment>
    <comment ref="B59" authorId="1" shapeId="0" xr:uid="{B573C4A5-60BD-4293-8EE5-19C116D6F493}">
      <text>
        <r>
          <rPr>
            <b/>
            <sz val="9"/>
            <color indexed="81"/>
            <rFont val="Tahoma"/>
            <family val="2"/>
          </rPr>
          <t>If you don't yet know which Specialization modules you will take, please just enter "Specialization" and enter the total number of credits</t>
        </r>
        <r>
          <rPr>
            <sz val="9"/>
            <color indexed="81"/>
            <rFont val="Tahoma"/>
            <family val="2"/>
          </rPr>
          <t xml:space="preserve">
</t>
        </r>
      </text>
    </comment>
    <comment ref="B77" authorId="1" shapeId="0" xr:uid="{EF3B818D-81BD-4B3B-96DF-2A811803406E}">
      <text>
        <r>
          <rPr>
            <b/>
            <sz val="9"/>
            <color indexed="81"/>
            <rFont val="Tahoma"/>
            <family val="2"/>
          </rPr>
          <t xml:space="preserve">Please list here any further modules/audit modules you have taken.
Courses/modules which you took for your old major and which cannot count towards your new major should also be listed here. </t>
        </r>
        <r>
          <rPr>
            <sz val="9"/>
            <color indexed="81"/>
            <rFont val="Tahoma"/>
            <family val="2"/>
          </rPr>
          <t xml:space="preserve">
</t>
        </r>
      </text>
    </comment>
  </commentList>
</comments>
</file>

<file path=xl/sharedStrings.xml><?xml version="1.0" encoding="utf-8"?>
<sst xmlns="http://schemas.openxmlformats.org/spreadsheetml/2006/main" count="391" uniqueCount="191">
  <si>
    <t xml:space="preserve">Study Plan for </t>
  </si>
  <si>
    <t>Full Name:</t>
  </si>
  <si>
    <t>Minor:</t>
  </si>
  <si>
    <t xml:space="preserve">(Where applicable) Old Major/ Minor:  </t>
  </si>
  <si>
    <t>Study Abroad</t>
  </si>
  <si>
    <t>yes / no</t>
  </si>
  <si>
    <t>PLEASE READ THIS SECTION FIRST! Important notes for filling in the template:</t>
  </si>
  <si>
    <t>Fill in any mandatory elective / minor modules and the "credit earned" /"credits Planned" columns and print the document only once you have finished.  Do not forget your name, any minor, (where applicable) your old Major and your study abroad information at the top of the form.</t>
  </si>
  <si>
    <t>When you don't know exactly which courses/modules you will take in future semesters, especially for those curriculum areas where you have a wider choice, just write in the credits and add a module name (e.g. Big Questions, Specialization modules)</t>
  </si>
  <si>
    <t>Usually, you should not plan for more than 35 ECTS/semester. Try to split the courseload in such a way that all semesters are more or less balanced. Don't forget about the possibility to attend courses during the Intersession.</t>
  </si>
  <si>
    <r>
      <t xml:space="preserve">Once you have filled in the template, the total number of credits at the bottom should be 180 ECTS (additional modules/ courses need to be listed in the </t>
    </r>
    <r>
      <rPr>
        <i/>
        <sz val="11"/>
        <color theme="1"/>
        <rFont val="Calibri"/>
        <family val="2"/>
        <scheme val="minor"/>
      </rPr>
      <t>Further Modules</t>
    </r>
    <r>
      <rPr>
        <sz val="11"/>
        <color theme="1"/>
        <rFont val="Calibri"/>
        <family val="2"/>
        <scheme val="minor"/>
      </rPr>
      <t xml:space="preserve"> section).</t>
    </r>
  </si>
  <si>
    <t>CHOICE modules</t>
  </si>
  <si>
    <t xml:space="preserve">Total Credits required: 45 </t>
  </si>
  <si>
    <t>Module number</t>
  </si>
  <si>
    <t>Module name</t>
  </si>
  <si>
    <t>CP</t>
  </si>
  <si>
    <t>Earned or Planned</t>
  </si>
  <si>
    <t>Credits earned</t>
  </si>
  <si>
    <t>Credits planned</t>
  </si>
  <si>
    <t>Semester</t>
  </si>
  <si>
    <t xml:space="preserve">Please select: </t>
  </si>
  <si>
    <t>Fall xxxx</t>
  </si>
  <si>
    <t>Spring xxxx</t>
  </si>
  <si>
    <t>CH-XXX</t>
  </si>
  <si>
    <t>CORE modules</t>
  </si>
  <si>
    <t>Please select:</t>
  </si>
  <si>
    <t>Internship/Start-up and Career Skills</t>
  </si>
  <si>
    <t>Total Credits required: 15</t>
  </si>
  <si>
    <t>CA-INT-900-0</t>
  </si>
  <si>
    <t>Specialization modules</t>
  </si>
  <si>
    <t>Specialization</t>
  </si>
  <si>
    <t>Bachelor Thesis &amp; Seminar</t>
  </si>
  <si>
    <t>Thesis</t>
  </si>
  <si>
    <t>Seminar</t>
  </si>
  <si>
    <t xml:space="preserve">Credits earned: </t>
  </si>
  <si>
    <t xml:space="preserve">Credits planned: </t>
  </si>
  <si>
    <t>Total credits for major:</t>
  </si>
  <si>
    <t>Remaining semesters:</t>
  </si>
  <si>
    <r>
      <t xml:space="preserve">If </t>
    </r>
    <r>
      <rPr>
        <i/>
        <sz val="11"/>
        <color theme="1"/>
        <rFont val="Calibri"/>
        <family val="2"/>
        <scheme val="minor"/>
      </rPr>
      <t>Remainig Semesters</t>
    </r>
    <r>
      <rPr>
        <sz val="11"/>
        <color theme="1"/>
        <rFont val="Calibri"/>
        <family val="2"/>
        <scheme val="minor"/>
      </rPr>
      <t xml:space="preserve"> show that you will require additional semesters to those included in your study contract, you will most likely need to apply for an extension of studies. Please be aware that no rebates and scholarships are available for additional semesters. If you have questions rearding this matter, get in touch with Student Financial Services as soon as possible.</t>
    </r>
  </si>
  <si>
    <t>Further Modules</t>
  </si>
  <si>
    <t>Note: Only for extra credits taken on top of the 180 ECTS required for your major!</t>
  </si>
  <si>
    <t>For the purpose of applying for an extension, please fill in the second sheet of this form!</t>
  </si>
  <si>
    <t xml:space="preserve">Total Credits required: 20 </t>
  </si>
  <si>
    <t>Overview Extension Semesters</t>
  </si>
  <si>
    <t>Semester 7</t>
  </si>
  <si>
    <t>SP / F 20xx</t>
  </si>
  <si>
    <t>Function in the curriculum (Choice, Core, Methods, BQ, Language)</t>
  </si>
  <si>
    <t>Status (m, me)</t>
  </si>
  <si>
    <t>Total credits Semester 7</t>
  </si>
  <si>
    <t>Semester 8</t>
  </si>
  <si>
    <t>Total credits Semester 8</t>
  </si>
  <si>
    <t>Total credits semesters 7 &amp; 8</t>
  </si>
  <si>
    <t>Total Credits Degree</t>
  </si>
  <si>
    <t>Signature Academic Advisor</t>
  </si>
  <si>
    <t>CH-241</t>
  </si>
  <si>
    <t>General Logistics</t>
  </si>
  <si>
    <t>CH-240</t>
  </si>
  <si>
    <t>General Industrial Engineering</t>
  </si>
  <si>
    <t>CH-300</t>
  </si>
  <si>
    <t>Intro to International Business</t>
  </si>
  <si>
    <t>CH-301</t>
  </si>
  <si>
    <t>Intro to Finance &amp; Accounting</t>
  </si>
  <si>
    <t>CO-580</t>
  </si>
  <si>
    <t>Production Planning &amp; Control</t>
  </si>
  <si>
    <t>CO-581</t>
  </si>
  <si>
    <t>Product &amp; Production System Design</t>
  </si>
  <si>
    <t>CO-582</t>
  </si>
  <si>
    <t>Process Modelling &amp; Simulation</t>
  </si>
  <si>
    <t>CO-583</t>
  </si>
  <si>
    <t>Operations Research</t>
  </si>
  <si>
    <t>CO-584</t>
  </si>
  <si>
    <t>Lean Supply Management</t>
  </si>
  <si>
    <t>CO-586</t>
  </si>
  <si>
    <t xml:space="preserve">Data Mgt and Analytics in Industry 4.0 </t>
  </si>
  <si>
    <t>CO-600</t>
  </si>
  <si>
    <t>Applied Project Mgt</t>
  </si>
  <si>
    <t>CO-601</t>
  </si>
  <si>
    <t>International Strategic Mgt</t>
  </si>
  <si>
    <t>Fall xxxx/Spring xxxx</t>
  </si>
  <si>
    <t>Applied Calculus</t>
  </si>
  <si>
    <t>Programming in Python</t>
  </si>
  <si>
    <t>Applied Statistics with R</t>
  </si>
  <si>
    <t>CA-S-IEM-80X</t>
  </si>
  <si>
    <t>CA-IEM-800-T</t>
  </si>
  <si>
    <t>CA-IEM-800-S</t>
  </si>
  <si>
    <t>Major: IEM</t>
  </si>
  <si>
    <t>Module Number</t>
  </si>
  <si>
    <t>Module Name</t>
  </si>
  <si>
    <t>Workload CP</t>
  </si>
  <si>
    <t>Fall 2023</t>
  </si>
  <si>
    <t>Spring 2024</t>
  </si>
  <si>
    <t>Total</t>
  </si>
  <si>
    <t>Status</t>
  </si>
  <si>
    <t>CO-XXX</t>
  </si>
  <si>
    <t>Fall / Spring xxxx</t>
  </si>
  <si>
    <t>Methods modules</t>
  </si>
  <si>
    <t>me</t>
  </si>
  <si>
    <t>Logic</t>
  </si>
  <si>
    <t>m</t>
  </si>
  <si>
    <t>Causation /Correlation</t>
  </si>
  <si>
    <t>Language &amp; Humanities Modules</t>
  </si>
  <si>
    <t>Total Credits required: 5</t>
  </si>
  <si>
    <t>New Skills Modules</t>
  </si>
  <si>
    <t>Total Credits required: 20</t>
  </si>
  <si>
    <t>Finite Mathematics</t>
  </si>
  <si>
    <t>Choice Modules</t>
  </si>
  <si>
    <t xml:space="preserve">Minor Option based on free Choice module selection: </t>
  </si>
  <si>
    <t>Major Change option after 1 semester based on free Choice module selection:</t>
  </si>
  <si>
    <t>Major Change option after 1 year based on free Choice module selection:</t>
  </si>
  <si>
    <t xml:space="preserve"> Methods Modules</t>
  </si>
  <si>
    <t>Module No.</t>
  </si>
  <si>
    <t>Free Choice Modules Fall</t>
  </si>
  <si>
    <t>Module No.2</t>
  </si>
  <si>
    <t>Free Choice Modules Spring</t>
  </si>
  <si>
    <t>Minor Options</t>
  </si>
  <si>
    <t>Major Change Options after 1 semester</t>
  </si>
  <si>
    <t>Major Change Options after 1 year</t>
  </si>
  <si>
    <t>BCCB</t>
  </si>
  <si>
    <t>CH-100</t>
  </si>
  <si>
    <t>General Biochemistry</t>
  </si>
  <si>
    <t>CH-101</t>
  </si>
  <si>
    <t>General Cell Biology</t>
  </si>
  <si>
    <t>CH-132</t>
  </si>
  <si>
    <t>Fundamentals of Earth Sciences</t>
  </si>
  <si>
    <t>CH-133</t>
  </si>
  <si>
    <t>Environmental Systems &amp; Global Change</t>
  </si>
  <si>
    <t>GEM</t>
  </si>
  <si>
    <t>CS</t>
  </si>
  <si>
    <t>CH-210</t>
  </si>
  <si>
    <t>General Electrical Engineering I</t>
  </si>
  <si>
    <t>CH-211</t>
  </si>
  <si>
    <t>General Electrical Engineering II</t>
  </si>
  <si>
    <t>ECE</t>
  </si>
  <si>
    <t>ISCP</t>
  </si>
  <si>
    <t>CH-230</t>
  </si>
  <si>
    <t>Programming in C/C++</t>
  </si>
  <si>
    <t>CH-231</t>
  </si>
  <si>
    <t>Algorithms &amp; Data Structures</t>
  </si>
  <si>
    <t>Software Development</t>
  </si>
  <si>
    <t>Programming in Python &amp; C++</t>
  </si>
  <si>
    <t>CH-252</t>
  </si>
  <si>
    <t>Core Algorithms &amp; Data Structures</t>
  </si>
  <si>
    <t>CH-341</t>
  </si>
  <si>
    <t>Essentials of Social Psychology</t>
  </si>
  <si>
    <t>SMP</t>
  </si>
  <si>
    <t>CH-340</t>
  </si>
  <si>
    <t>Essentials of Cognitive Psychology</t>
  </si>
  <si>
    <t>CH-701</t>
  </si>
  <si>
    <t>Data Structures &amp; Processing</t>
  </si>
  <si>
    <t>Data Science</t>
  </si>
  <si>
    <t>CH-700</t>
  </si>
  <si>
    <t>Introduction to Data Science</t>
  </si>
  <si>
    <t>General Medicinal Chemistry &amp; Chemical Biology</t>
  </si>
  <si>
    <t>Analysis</t>
  </si>
  <si>
    <t>Microeconomics</t>
  </si>
  <si>
    <t>Introduction to Social Sciences I</t>
  </si>
  <si>
    <t>CH-110</t>
  </si>
  <si>
    <t>CH-150</t>
  </si>
  <si>
    <t>CH-310</t>
  </si>
  <si>
    <t>CH-320</t>
  </si>
  <si>
    <t>CH-111</t>
  </si>
  <si>
    <t>CH-151</t>
  </si>
  <si>
    <t>CH-311</t>
  </si>
  <si>
    <t>CH-321</t>
  </si>
  <si>
    <t>General Organic Chemistry</t>
  </si>
  <si>
    <t>Linear Algebra</t>
  </si>
  <si>
    <t>Introduction to Computer Science</t>
  </si>
  <si>
    <t>Macroeconomics</t>
  </si>
  <si>
    <t>Introduction to Social Sciences II</t>
  </si>
  <si>
    <t xml:space="preserve">IBA </t>
  </si>
  <si>
    <t>MCCB</t>
  </si>
  <si>
    <t>ES</t>
  </si>
  <si>
    <t>Math</t>
  </si>
  <si>
    <t>If you are choosing German as a complete beginner, pleaser register for German A1.1 and make sure to also register for the correct course (small group) in Campus Net. German has mandatory attendance as a module achievement, meaning you cannot take the exam if you have missed more than 3 classes. You therefore cannot register after the 03.09.23. If you have already started learning German, you will need to take a placement test to ensure you are allocated your correct level.</t>
  </si>
  <si>
    <t>CTNS-NSK-01/02</t>
  </si>
  <si>
    <t xml:space="preserve">CTNS-NSK-03/04  </t>
  </si>
  <si>
    <t>CTMS-MAT-08</t>
  </si>
  <si>
    <t>CTMS-MAT-11</t>
  </si>
  <si>
    <t>CTMS-MET-03</t>
  </si>
  <si>
    <t>CTMS-SKI-14</t>
  </si>
  <si>
    <t>SDT-103</t>
  </si>
  <si>
    <t>Development in JVM Languages</t>
  </si>
  <si>
    <t>SDT-102</t>
  </si>
  <si>
    <t>SDT-101</t>
  </si>
  <si>
    <t>Fall 2024</t>
  </si>
  <si>
    <t>Spring 2025</t>
  </si>
  <si>
    <t>Fall 2025</t>
  </si>
  <si>
    <t>Spring 2026</t>
  </si>
  <si>
    <t>Fall 2026</t>
  </si>
  <si>
    <t>Spring 2027</t>
  </si>
  <si>
    <t>For the purpose of Entry Advising, please make sure to download, save and then edit this form to ensure all functionalities are accessible. You only need to select the modules for your first year (Choice, Methods, Language &amp; Humanities) at this point with a workload of 30 CP per semester. For a summary of your selections and further instructions, please view the "Entry Advising Form"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</si>
</sst>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8"/>
      <color theme="0"/>
      <name val="Calibri"/>
      <family val="2"/>
      <scheme val="minor"/>
    </font>
    <font>
      <b/>
      <sz val="16"/>
      <color theme="0"/>
      <name val="Calibri"/>
      <family val="2"/>
    </font>
    <font>
      <i/>
      <sz val="11"/>
      <color theme="1"/>
      <name val="Calibri"/>
      <family val="2"/>
      <scheme val="minor"/>
    </font>
    <font>
      <b/>
      <sz val="14"/>
      <color theme="1"/>
      <name val="Calibri"/>
      <family val="2"/>
      <scheme val="minor"/>
    </font>
    <font>
      <sz val="11"/>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b/>
      <sz val="9"/>
      <color indexed="81"/>
      <name val="Tahoma"/>
      <family val="2"/>
    </font>
    <font>
      <b/>
      <u/>
      <sz val="9"/>
      <color indexed="81"/>
      <name val="Tahoma"/>
      <family val="2"/>
    </font>
    <font>
      <sz val="9"/>
      <color indexed="81"/>
      <name val="Tahoma"/>
      <family val="2"/>
    </font>
    <font>
      <b/>
      <sz val="1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CCFF99"/>
        <bgColor indexed="64"/>
      </patternFill>
    </fill>
    <fill>
      <patternFill patternType="solid">
        <fgColor rgb="FF92D050"/>
        <bgColor indexed="64"/>
      </patternFill>
    </fill>
    <fill>
      <patternFill patternType="solid">
        <fgColor rgb="FFFFCCCC"/>
        <bgColor indexed="64"/>
      </patternFill>
    </fill>
    <fill>
      <patternFill patternType="solid">
        <fgColor theme="5" tint="0.79998168889431442"/>
        <bgColor indexed="64"/>
      </patternFill>
    </fill>
    <fill>
      <patternFill patternType="solid">
        <fgColor rgb="FFFFFF00"/>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auto="1"/>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s>
  <cellStyleXfs count="1">
    <xf numFmtId="0" fontId="0" fillId="0" borderId="0"/>
  </cellStyleXfs>
  <cellXfs count="118">
    <xf numFmtId="0" fontId="0" fillId="0" borderId="0" xfId="0"/>
    <xf numFmtId="0" fontId="0" fillId="2" borderId="2" xfId="0" applyFill="1" applyBorder="1" applyProtection="1"/>
    <xf numFmtId="0" fontId="2" fillId="3" borderId="3" xfId="0" applyFont="1" applyFill="1" applyBorder="1" applyAlignment="1" applyProtection="1">
      <alignment wrapText="1"/>
      <protection locked="0"/>
    </xf>
    <xf numFmtId="0" fontId="0" fillId="2" borderId="4" xfId="0" applyFill="1" applyBorder="1" applyProtection="1"/>
    <xf numFmtId="0" fontId="0" fillId="0" borderId="0" xfId="0" applyBorder="1" applyProtection="1"/>
    <xf numFmtId="0" fontId="0" fillId="0" borderId="5" xfId="0" applyBorder="1" applyProtection="1"/>
    <xf numFmtId="0" fontId="2" fillId="3" borderId="3" xfId="0" applyFont="1" applyFill="1" applyBorder="1" applyAlignment="1" applyProtection="1">
      <alignment horizontal="left" wrapText="1"/>
      <protection locked="0"/>
    </xf>
    <xf numFmtId="0" fontId="4" fillId="4" borderId="0" xfId="0" applyFont="1" applyFill="1" applyBorder="1" applyProtection="1"/>
    <xf numFmtId="0" fontId="3" fillId="4" borderId="0" xfId="0" applyFont="1" applyFill="1" applyBorder="1" applyProtection="1"/>
    <xf numFmtId="0" fontId="3" fillId="4" borderId="5" xfId="0" applyFont="1" applyFill="1" applyBorder="1" applyProtection="1"/>
    <xf numFmtId="0" fontId="1" fillId="0" borderId="0" xfId="0" applyFont="1" applyBorder="1" applyAlignment="1" applyProtection="1">
      <alignment horizontal="left" wrapText="1"/>
    </xf>
    <xf numFmtId="0" fontId="6" fillId="0" borderId="0" xfId="0" applyFont="1" applyAlignment="1">
      <alignment horizontal="center"/>
    </xf>
    <xf numFmtId="0" fontId="2" fillId="0" borderId="0" xfId="0" applyFont="1"/>
    <xf numFmtId="0" fontId="2" fillId="0" borderId="3" xfId="0" applyFont="1" applyBorder="1" applyAlignment="1" applyProtection="1">
      <alignment horizontal="center" wrapText="1"/>
    </xf>
    <xf numFmtId="0" fontId="2" fillId="0" borderId="3" xfId="0" applyFont="1" applyBorder="1" applyAlignment="1" applyProtection="1">
      <alignment horizontal="center"/>
    </xf>
    <xf numFmtId="1" fontId="0" fillId="3" borderId="3" xfId="0" applyNumberFormat="1" applyFill="1" applyBorder="1" applyAlignment="1" applyProtection="1">
      <alignment wrapText="1"/>
      <protection locked="0"/>
    </xf>
    <xf numFmtId="0" fontId="0" fillId="3" borderId="3" xfId="0" applyFill="1" applyBorder="1" applyAlignment="1" applyProtection="1">
      <alignment wrapText="1"/>
      <protection locked="0"/>
    </xf>
    <xf numFmtId="2" fontId="0" fillId="3" borderId="3" xfId="0" applyNumberFormat="1" applyFill="1" applyBorder="1" applyAlignment="1" applyProtection="1">
      <alignment wrapText="1"/>
      <protection locked="0"/>
    </xf>
    <xf numFmtId="2" fontId="0" fillId="3" borderId="3" xfId="0" applyNumberFormat="1" applyFill="1" applyBorder="1" applyAlignment="1" applyProtection="1">
      <alignment wrapText="1"/>
    </xf>
    <xf numFmtId="0" fontId="0" fillId="5" borderId="3" xfId="0" applyFill="1" applyBorder="1" applyAlignment="1" applyProtection="1">
      <alignment wrapText="1"/>
      <protection locked="0"/>
    </xf>
    <xf numFmtId="2" fontId="0" fillId="5" borderId="3" xfId="0" applyNumberFormat="1" applyFill="1" applyBorder="1" applyAlignment="1" applyProtection="1">
      <alignment wrapText="1"/>
      <protection locked="0"/>
    </xf>
    <xf numFmtId="2" fontId="0" fillId="5" borderId="3" xfId="0" applyNumberFormat="1" applyFill="1" applyBorder="1" applyAlignment="1" applyProtection="1">
      <alignment wrapText="1"/>
    </xf>
    <xf numFmtId="164" fontId="0" fillId="3" borderId="3" xfId="0" applyNumberFormat="1" applyFill="1" applyBorder="1" applyAlignment="1" applyProtection="1">
      <alignment wrapText="1"/>
      <protection locked="0"/>
    </xf>
    <xf numFmtId="2" fontId="1" fillId="3" borderId="3" xfId="0" applyNumberFormat="1" applyFont="1" applyFill="1" applyBorder="1" applyAlignment="1" applyProtection="1">
      <alignment wrapText="1"/>
    </xf>
    <xf numFmtId="2" fontId="7" fillId="3" borderId="3" xfId="0" applyNumberFormat="1" applyFont="1" applyFill="1" applyBorder="1" applyAlignment="1" applyProtection="1">
      <alignment wrapText="1"/>
    </xf>
    <xf numFmtId="2" fontId="2" fillId="0" borderId="0" xfId="0" applyNumberFormat="1" applyFont="1" applyAlignment="1">
      <alignment horizontal="left"/>
    </xf>
    <xf numFmtId="2" fontId="8" fillId="0" borderId="0" xfId="0" applyNumberFormat="1" applyFont="1"/>
    <xf numFmtId="2" fontId="6" fillId="6" borderId="14" xfId="0" applyNumberFormat="1" applyFont="1" applyFill="1" applyBorder="1" applyProtection="1"/>
    <xf numFmtId="2" fontId="8" fillId="0" borderId="0" xfId="0" applyNumberFormat="1" applyFont="1" applyAlignment="1">
      <alignment horizontal="left"/>
    </xf>
    <xf numFmtId="2" fontId="9" fillId="0" borderId="0" xfId="0" applyNumberFormat="1" applyFont="1"/>
    <xf numFmtId="2" fontId="9" fillId="0" borderId="0" xfId="0" applyNumberFormat="1" applyFont="1" applyAlignment="1">
      <alignment horizontal="left"/>
    </xf>
    <xf numFmtId="0" fontId="10" fillId="0" borderId="0" xfId="0" applyFont="1"/>
    <xf numFmtId="0" fontId="1" fillId="0" borderId="0" xfId="0" applyFont="1"/>
    <xf numFmtId="0" fontId="2" fillId="0" borderId="3" xfId="0" applyFont="1" applyBorder="1"/>
    <xf numFmtId="0" fontId="2" fillId="0" borderId="3" xfId="0" applyFont="1" applyBorder="1" applyAlignment="1">
      <alignment wrapText="1"/>
    </xf>
    <xf numFmtId="0" fontId="8" fillId="0" borderId="0" xfId="0" applyFont="1"/>
    <xf numFmtId="2" fontId="0" fillId="0" borderId="0" xfId="0" applyNumberFormat="1"/>
    <xf numFmtId="0" fontId="0" fillId="0" borderId="6" xfId="0" applyBorder="1"/>
    <xf numFmtId="0" fontId="0" fillId="0" borderId="7" xfId="0" applyBorder="1"/>
    <xf numFmtId="0" fontId="0" fillId="0" borderId="8" xfId="0" applyBorder="1"/>
    <xf numFmtId="0" fontId="8" fillId="0" borderId="9" xfId="0" applyFont="1" applyBorder="1"/>
    <xf numFmtId="0" fontId="2" fillId="0" borderId="0" xfId="0" applyFont="1" applyBorder="1"/>
    <xf numFmtId="0" fontId="2" fillId="0" borderId="12" xfId="0" applyFont="1"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164" fontId="0" fillId="0" borderId="0" xfId="0" applyNumberFormat="1"/>
    <xf numFmtId="164" fontId="2" fillId="0" borderId="3" xfId="0" applyNumberFormat="1" applyFont="1" applyBorder="1" applyAlignment="1">
      <alignment wrapText="1"/>
    </xf>
    <xf numFmtId="0" fontId="0" fillId="0" borderId="3" xfId="0" applyBorder="1"/>
    <xf numFmtId="0" fontId="0" fillId="0" borderId="15" xfId="0" applyBorder="1"/>
    <xf numFmtId="0" fontId="6" fillId="0" borderId="0" xfId="0" applyFont="1" applyAlignment="1">
      <alignment horizontal="center"/>
    </xf>
    <xf numFmtId="0" fontId="6" fillId="2" borderId="1" xfId="0" applyFont="1" applyFill="1" applyBorder="1" applyProtection="1"/>
    <xf numFmtId="1" fontId="0" fillId="3" borderId="16" xfId="0" applyNumberFormat="1" applyFill="1" applyBorder="1" applyAlignment="1" applyProtection="1">
      <alignment wrapText="1"/>
      <protection locked="0"/>
    </xf>
    <xf numFmtId="0" fontId="0" fillId="3" borderId="16" xfId="0" applyFill="1" applyBorder="1" applyAlignment="1" applyProtection="1">
      <alignment wrapText="1"/>
      <protection locked="0"/>
    </xf>
    <xf numFmtId="2" fontId="0" fillId="3" borderId="16" xfId="0" applyNumberFormat="1" applyFill="1" applyBorder="1" applyAlignment="1" applyProtection="1">
      <alignment wrapText="1"/>
    </xf>
    <xf numFmtId="2" fontId="0" fillId="3" borderId="16" xfId="0" applyNumberFormat="1" applyFill="1" applyBorder="1" applyAlignment="1" applyProtection="1">
      <alignment wrapText="1"/>
      <protection locked="0"/>
    </xf>
    <xf numFmtId="0" fontId="0" fillId="5" borderId="17" xfId="0" applyFill="1" applyBorder="1" applyAlignment="1" applyProtection="1">
      <alignment wrapText="1"/>
      <protection locked="0"/>
    </xf>
    <xf numFmtId="0" fontId="0" fillId="5" borderId="18" xfId="0" applyFill="1" applyBorder="1" applyAlignment="1" applyProtection="1">
      <alignment wrapText="1"/>
      <protection locked="0"/>
    </xf>
    <xf numFmtId="0" fontId="0" fillId="5" borderId="19" xfId="0" applyFill="1" applyBorder="1" applyAlignment="1" applyProtection="1">
      <alignment wrapText="1"/>
      <protection locked="0"/>
    </xf>
    <xf numFmtId="0" fontId="0" fillId="5" borderId="20" xfId="0" applyFill="1" applyBorder="1" applyAlignment="1" applyProtection="1">
      <alignment wrapText="1"/>
      <protection locked="0"/>
    </xf>
    <xf numFmtId="0" fontId="0" fillId="5" borderId="21" xfId="0" applyFill="1" applyBorder="1" applyAlignment="1" applyProtection="1">
      <alignment wrapText="1"/>
      <protection locked="0"/>
    </xf>
    <xf numFmtId="0" fontId="0" fillId="5" borderId="22" xfId="0" applyFill="1" applyBorder="1" applyAlignment="1" applyProtection="1">
      <alignment wrapText="1"/>
      <protection locked="0"/>
    </xf>
    <xf numFmtId="0" fontId="0" fillId="5" borderId="23" xfId="0" applyFill="1" applyBorder="1" applyAlignment="1" applyProtection="1">
      <alignment wrapText="1"/>
      <protection locked="0"/>
    </xf>
    <xf numFmtId="0" fontId="0" fillId="5" borderId="24" xfId="0" applyFill="1" applyBorder="1" applyAlignment="1" applyProtection="1">
      <alignment wrapText="1"/>
      <protection locked="0"/>
    </xf>
    <xf numFmtId="2" fontId="0" fillId="5" borderId="18" xfId="0" applyNumberFormat="1" applyFill="1" applyBorder="1" applyAlignment="1" applyProtection="1">
      <alignment wrapText="1"/>
      <protection locked="0"/>
    </xf>
    <xf numFmtId="2" fontId="0" fillId="5" borderId="23" xfId="0" applyNumberFormat="1" applyFill="1" applyBorder="1" applyAlignment="1" applyProtection="1">
      <alignment wrapText="1"/>
      <protection locked="0"/>
    </xf>
    <xf numFmtId="2" fontId="0" fillId="5" borderId="16" xfId="0" applyNumberFormat="1" applyFill="1" applyBorder="1" applyAlignment="1" applyProtection="1">
      <alignment wrapText="1"/>
      <protection locked="0"/>
    </xf>
    <xf numFmtId="2" fontId="0" fillId="5" borderId="16" xfId="0" applyNumberFormat="1" applyFill="1" applyBorder="1" applyAlignment="1" applyProtection="1">
      <alignment wrapText="1"/>
    </xf>
    <xf numFmtId="2" fontId="0" fillId="5" borderId="25" xfId="0" applyNumberFormat="1" applyFill="1" applyBorder="1" applyAlignment="1" applyProtection="1">
      <alignment wrapText="1"/>
      <protection locked="0"/>
    </xf>
    <xf numFmtId="2" fontId="0" fillId="5" borderId="25" xfId="0" applyNumberFormat="1" applyFill="1" applyBorder="1" applyAlignment="1" applyProtection="1">
      <alignment wrapText="1"/>
    </xf>
    <xf numFmtId="2" fontId="0" fillId="5" borderId="23" xfId="0" applyNumberFormat="1" applyFill="1" applyBorder="1" applyAlignment="1" applyProtection="1">
      <alignment wrapText="1"/>
    </xf>
    <xf numFmtId="1" fontId="0" fillId="8" borderId="3" xfId="0" applyNumberFormat="1" applyFill="1" applyBorder="1" applyAlignment="1" applyProtection="1">
      <alignment wrapText="1"/>
      <protection locked="0"/>
    </xf>
    <xf numFmtId="2" fontId="0" fillId="8" borderId="3" xfId="0" applyNumberFormat="1" applyFill="1" applyBorder="1" applyAlignment="1" applyProtection="1">
      <alignment wrapText="1"/>
    </xf>
    <xf numFmtId="2" fontId="0" fillId="8" borderId="3" xfId="0" applyNumberFormat="1" applyFill="1" applyBorder="1" applyAlignment="1" applyProtection="1">
      <alignment wrapText="1"/>
      <protection locked="0"/>
    </xf>
    <xf numFmtId="0" fontId="0" fillId="8" borderId="3" xfId="0" applyFill="1" applyBorder="1" applyAlignment="1" applyProtection="1">
      <alignment wrapText="1"/>
      <protection locked="0"/>
    </xf>
    <xf numFmtId="2" fontId="1" fillId="3" borderId="16" xfId="0" applyNumberFormat="1" applyFont="1" applyFill="1" applyBorder="1" applyAlignment="1" applyProtection="1">
      <alignment wrapText="1"/>
    </xf>
    <xf numFmtId="1" fontId="0" fillId="8" borderId="3" xfId="0" applyNumberFormat="1" applyFill="1" applyBorder="1" applyAlignment="1" applyProtection="1"/>
    <xf numFmtId="1" fontId="0" fillId="3" borderId="3" xfId="0" applyNumberFormat="1" applyFill="1" applyBorder="1" applyAlignment="1" applyProtection="1">
      <alignment wrapText="1"/>
    </xf>
    <xf numFmtId="0" fontId="0" fillId="3" borderId="3" xfId="0" applyFill="1" applyBorder="1" applyAlignment="1" applyProtection="1">
      <alignment wrapText="1"/>
    </xf>
    <xf numFmtId="0" fontId="0" fillId="3" borderId="3" xfId="0" applyFill="1" applyBorder="1"/>
    <xf numFmtId="1" fontId="0" fillId="5" borderId="3" xfId="0" applyNumberFormat="1" applyFill="1" applyBorder="1" applyAlignment="1"/>
    <xf numFmtId="2" fontId="0" fillId="5" borderId="3" xfId="0" applyNumberFormat="1" applyFill="1" applyBorder="1"/>
    <xf numFmtId="0" fontId="0" fillId="5" borderId="3" xfId="0" applyFill="1" applyBorder="1"/>
    <xf numFmtId="0" fontId="14" fillId="0" borderId="0" xfId="0" applyFont="1"/>
    <xf numFmtId="1" fontId="0" fillId="8" borderId="3" xfId="0" applyNumberFormat="1" applyFill="1" applyBorder="1" applyAlignment="1" applyProtection="1">
      <alignment wrapText="1"/>
    </xf>
    <xf numFmtId="0" fontId="0" fillId="9" borderId="0" xfId="0" applyFill="1"/>
    <xf numFmtId="1" fontId="0" fillId="5" borderId="3" xfId="0" applyNumberFormat="1" applyFill="1" applyBorder="1" applyAlignment="1" applyProtection="1">
      <alignment wrapText="1"/>
    </xf>
    <xf numFmtId="0" fontId="2" fillId="3" borderId="2" xfId="0" applyFont="1" applyFill="1" applyBorder="1" applyAlignment="1" applyProtection="1">
      <alignment horizontal="left" wrapText="1"/>
      <protection locked="0"/>
    </xf>
    <xf numFmtId="0" fontId="0" fillId="7" borderId="6" xfId="0" applyFill="1" applyBorder="1" applyAlignment="1">
      <alignment horizontal="left" wrapText="1"/>
    </xf>
    <xf numFmtId="0" fontId="0" fillId="7" borderId="7" xfId="0" applyFill="1" applyBorder="1" applyAlignment="1">
      <alignment horizontal="left" wrapText="1"/>
    </xf>
    <xf numFmtId="0" fontId="0" fillId="7" borderId="8" xfId="0" applyFill="1" applyBorder="1" applyAlignment="1">
      <alignment horizontal="left" wrapText="1"/>
    </xf>
    <xf numFmtId="0" fontId="0" fillId="7" borderId="11" xfId="0" applyFill="1" applyBorder="1" applyAlignment="1">
      <alignment horizontal="left" wrapText="1"/>
    </xf>
    <xf numFmtId="0" fontId="0" fillId="7" borderId="12" xfId="0" applyFill="1" applyBorder="1" applyAlignment="1">
      <alignment horizontal="left" wrapText="1"/>
    </xf>
    <xf numFmtId="0" fontId="0" fillId="7" borderId="13" xfId="0" applyFill="1" applyBorder="1" applyAlignment="1">
      <alignment horizontal="left" wrapText="1"/>
    </xf>
    <xf numFmtId="0" fontId="2" fillId="3" borderId="3" xfId="0" applyFont="1" applyFill="1" applyBorder="1" applyAlignment="1" applyProtection="1">
      <alignment horizontal="left" wrapText="1"/>
      <protection locked="0"/>
    </xf>
    <xf numFmtId="0" fontId="0" fillId="0" borderId="7" xfId="0" applyNumberFormat="1" applyBorder="1" applyAlignment="1" applyProtection="1">
      <alignment horizontal="left" wrapText="1"/>
    </xf>
    <xf numFmtId="0" fontId="0" fillId="0" borderId="8" xfId="0" applyNumberFormat="1" applyBorder="1" applyAlignment="1" applyProtection="1">
      <alignment horizontal="left" wrapText="1"/>
    </xf>
    <xf numFmtId="0" fontId="0" fillId="0" borderId="0" xfId="0" applyBorder="1" applyAlignment="1" applyProtection="1">
      <alignment horizontal="left" wrapText="1"/>
    </xf>
    <xf numFmtId="0" fontId="0" fillId="0" borderId="10"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7" borderId="9" xfId="0" applyFill="1" applyBorder="1" applyAlignment="1">
      <alignment horizontal="left" wrapText="1"/>
    </xf>
    <xf numFmtId="0" fontId="0" fillId="7" borderId="0" xfId="0" applyFill="1" applyBorder="1" applyAlignment="1">
      <alignment horizontal="left" wrapText="1"/>
    </xf>
    <xf numFmtId="0" fontId="0" fillId="7" borderId="10" xfId="0" applyFill="1" applyBorder="1" applyAlignment="1">
      <alignment horizontal="left" wrapText="1"/>
    </xf>
    <xf numFmtId="0" fontId="2" fillId="0" borderId="7" xfId="0" applyNumberFormat="1" applyFont="1" applyBorder="1" applyAlignment="1" applyProtection="1">
      <alignment horizontal="left" wrapText="1"/>
    </xf>
    <xf numFmtId="0" fontId="2" fillId="0" borderId="8" xfId="0" applyNumberFormat="1" applyFont="1" applyBorder="1" applyAlignment="1" applyProtection="1">
      <alignment horizontal="left" wrapText="1"/>
    </xf>
    <xf numFmtId="0" fontId="6" fillId="0" borderId="0" xfId="0" applyFont="1" applyAlignment="1">
      <alignment horizontal="center"/>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cellXfs>
  <cellStyles count="1">
    <cellStyle name="Normal" xfId="0" builtinId="0"/>
  </cellStyles>
  <dxfs count="3">
    <dxf>
      <font>
        <condense val="0"/>
        <extend val="0"/>
        <color rgb="FF9C0006"/>
      </font>
      <fill>
        <patternFill>
          <bgColor rgb="FFFFC7CE"/>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12700</xdr:colOff>
      <xdr:row>1</xdr:row>
      <xdr:rowOff>158750</xdr:rowOff>
    </xdr:from>
    <xdr:to>
      <xdr:col>11</xdr:col>
      <xdr:colOff>0</xdr:colOff>
      <xdr:row>16</xdr:row>
      <xdr:rowOff>57150</xdr:rowOff>
    </xdr:to>
    <xdr:sp macro="" textlink="">
      <xdr:nvSpPr>
        <xdr:cNvPr id="2" name="TextBox 1">
          <a:extLst>
            <a:ext uri="{FF2B5EF4-FFF2-40B4-BE49-F238E27FC236}">
              <a16:creationId xmlns:a16="http://schemas.microsoft.com/office/drawing/2014/main" id="{12038F1F-206E-46C2-8B3C-6420FFF85420}"/>
            </a:ext>
          </a:extLst>
        </xdr:cNvPr>
        <xdr:cNvSpPr txBox="1"/>
      </xdr:nvSpPr>
      <xdr:spPr>
        <a:xfrm>
          <a:off x="6661150" y="393700"/>
          <a:ext cx="3035300" cy="266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This is an overview of the modules you need to register yourself for in your first and second semesters. </a:t>
          </a:r>
        </a:p>
        <a:p>
          <a:r>
            <a:rPr lang="de-DE" sz="1100"/>
            <a:t>-&gt;You can select modules marked as "me" (mandatory elective) from the drop-down menu in the respective area in the "Study Plan" sheet of this document. </a:t>
          </a:r>
        </a:p>
        <a:p>
          <a:r>
            <a:rPr lang="de-DE" sz="1100"/>
            <a:t>-&gt;</a:t>
          </a:r>
          <a:r>
            <a:rPr lang="de-DE" sz="1100" baseline="0"/>
            <a:t> </a:t>
          </a:r>
          <a:r>
            <a:rPr lang="de-DE" sz="1100" baseline="0">
              <a:solidFill>
                <a:srgbClr val="FF0000"/>
              </a:solidFill>
            </a:rPr>
            <a:t>Registrations are not automatic! </a:t>
          </a:r>
          <a:r>
            <a:rPr lang="de-DE" sz="1100" baseline="0"/>
            <a:t>Make sure to follow the instructions you received from Registrar Services and to </a:t>
          </a:r>
          <a:r>
            <a:rPr lang="de-DE" sz="1100" b="1" baseline="0"/>
            <a:t>register yourself for both the modules and module components in Campus Net (e.g. module CH-132, module components CH-132-A and CH-132-B)</a:t>
          </a:r>
          <a:endParaRPr lang="de-DE" sz="1100" b="1"/>
        </a:p>
        <a:p>
          <a:r>
            <a:rPr lang="de-DE" sz="1100"/>
            <a:t>-&gt;</a:t>
          </a:r>
          <a:r>
            <a:rPr lang="de-DE" sz="1100">
              <a:solidFill>
                <a:srgbClr val="FF0000"/>
              </a:solidFill>
            </a:rPr>
            <a:t>The registration period for the fall 2023 semester is from 25.08. to 03.09.23.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805377-6FBD-437A-BB27-5578B19C8EF5}" name="Table5" displayName="Table5" ref="F1:F12" totalsRowShown="0">
  <autoFilter ref="F1:F12" xr:uid="{A634EBD8-B517-492D-80BA-1EE950D13A2A}"/>
  <tableColumns count="1">
    <tableColumn id="1" xr3:uid="{C0E728D5-06B5-442D-B39D-352992A3AE50}" name="Minor Options"/>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B98BF54-9E6A-4A0B-B1F4-1B4D0C391816}" name="Table6" displayName="Table6" ref="H1:H6" totalsRowShown="0">
  <autoFilter ref="H1:H6" xr:uid="{0BA77DB9-90B0-4BEA-B281-81CC1D3217CC}"/>
  <tableColumns count="1">
    <tableColumn id="1" xr3:uid="{E5C15B25-E58C-45D8-B7E4-928AD9B54966}" name="Major Change Options after 1 semester"/>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FADC-4DDF-43EB-97C5-7358169016CD}" name="Table7" displayName="Table7" ref="J1:J6" totalsRowShown="0">
  <autoFilter ref="J1:J6" xr:uid="{4A752980-171B-43C5-89B7-020F9E3BFBF1}"/>
  <tableColumns count="1">
    <tableColumn id="1" xr3:uid="{D904EEE5-2A04-43B8-BDE7-73B47A24D13E}" name="Major Change Options after 1 year"/>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084C5A-3F11-4BEB-AE01-E69C48775369}" name="Table8" displayName="Table8" ref="A1:D15" totalsRowShown="0">
  <autoFilter ref="A1:D15" xr:uid="{64EC0950-C60A-4822-823C-641BEAB4A39A}"/>
  <tableColumns count="4">
    <tableColumn id="1" xr3:uid="{32A401D5-9E6C-42B6-A9E4-8674DC177DC5}" name="Module No."/>
    <tableColumn id="2" xr3:uid="{D95F9DB5-BD2E-4E20-9FEC-B6E733FFB43C}" name="Free Choice Modules Fall"/>
    <tableColumn id="4" xr3:uid="{51B93CE6-55EC-447E-871B-708AC93107D2}" name="Module No.2"/>
    <tableColumn id="5" xr3:uid="{5FB2A275-981B-451F-9400-4C7312E034FA}" name="Free Choice Modules Spring"/>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66B7-9DC9-4736-A72B-0D95272AE493}">
  <dimension ref="A1:O85"/>
  <sheetViews>
    <sheetView tabSelected="1" zoomScale="80" zoomScaleNormal="80" workbookViewId="0">
      <selection activeCell="K2" sqref="K2"/>
    </sheetView>
  </sheetViews>
  <sheetFormatPr defaultColWidth="8.81640625" defaultRowHeight="14.5" x14ac:dyDescent="0.35"/>
  <cols>
    <col min="1" max="1" width="15.453125" customWidth="1"/>
    <col min="2" max="2" width="35.90625" customWidth="1"/>
    <col min="3" max="3" width="10.90625" customWidth="1"/>
    <col min="4" max="4" width="13" customWidth="1"/>
    <col min="8" max="8" width="21.453125" customWidth="1"/>
    <col min="9" max="9" width="24.7265625" customWidth="1"/>
    <col min="10" max="10" width="14.7265625" customWidth="1"/>
    <col min="11" max="11" width="13.26953125" customWidth="1"/>
  </cols>
  <sheetData>
    <row r="1" spans="1:10" ht="21" customHeight="1" x14ac:dyDescent="0.45">
      <c r="A1" s="53" t="s">
        <v>0</v>
      </c>
      <c r="B1" s="89" t="s">
        <v>1</v>
      </c>
      <c r="C1" s="89"/>
      <c r="D1" s="89"/>
      <c r="E1" s="1"/>
      <c r="F1" s="1"/>
      <c r="G1" s="1"/>
      <c r="H1" s="2" t="s">
        <v>85</v>
      </c>
      <c r="I1" s="2" t="s">
        <v>2</v>
      </c>
      <c r="J1" s="3"/>
    </row>
    <row r="2" spans="1:10" ht="14.5" customHeight="1" x14ac:dyDescent="0.35">
      <c r="A2" s="4"/>
      <c r="B2" s="4"/>
      <c r="C2" s="4"/>
      <c r="D2" s="4"/>
      <c r="E2" s="4"/>
      <c r="F2" s="4"/>
      <c r="G2" s="4"/>
      <c r="H2" s="96" t="s">
        <v>3</v>
      </c>
      <c r="I2" s="96"/>
      <c r="J2" s="5"/>
    </row>
    <row r="3" spans="1:10" ht="21.75" customHeight="1" x14ac:dyDescent="0.35">
      <c r="A3" s="4"/>
      <c r="B3" s="4"/>
      <c r="C3" s="4"/>
      <c r="D3" s="4"/>
      <c r="E3" s="4"/>
      <c r="F3" s="4"/>
      <c r="G3" s="4"/>
      <c r="H3" s="6" t="s">
        <v>4</v>
      </c>
      <c r="I3" s="6" t="s">
        <v>5</v>
      </c>
      <c r="J3" s="5"/>
    </row>
    <row r="4" spans="1:10" ht="29.25" customHeight="1" thickBot="1" x14ac:dyDescent="0.6">
      <c r="A4" s="7" t="s">
        <v>6</v>
      </c>
      <c r="B4" s="8"/>
      <c r="C4" s="8"/>
      <c r="D4" s="8"/>
      <c r="E4" s="8"/>
      <c r="F4" s="8"/>
      <c r="G4" s="8"/>
      <c r="H4" s="8"/>
      <c r="I4" s="8"/>
      <c r="J4" s="9"/>
    </row>
    <row r="5" spans="1:10" ht="46.5" customHeight="1" thickBot="1" x14ac:dyDescent="0.4">
      <c r="A5" s="106" t="s">
        <v>190</v>
      </c>
      <c r="B5" s="106"/>
      <c r="C5" s="106"/>
      <c r="D5" s="106"/>
      <c r="E5" s="106"/>
      <c r="F5" s="106"/>
      <c r="G5" s="106"/>
      <c r="H5" s="106"/>
      <c r="I5" s="106"/>
      <c r="J5" s="107"/>
    </row>
    <row r="6" spans="1:10" ht="31.5" customHeight="1" x14ac:dyDescent="0.35">
      <c r="A6" s="97" t="s">
        <v>7</v>
      </c>
      <c r="B6" s="97"/>
      <c r="C6" s="97"/>
      <c r="D6" s="97"/>
      <c r="E6" s="97"/>
      <c r="F6" s="97"/>
      <c r="G6" s="97"/>
      <c r="H6" s="97"/>
      <c r="I6" s="97"/>
      <c r="J6" s="98"/>
    </row>
    <row r="7" spans="1:10" ht="31.5" customHeight="1" x14ac:dyDescent="0.35">
      <c r="A7" s="99" t="s">
        <v>8</v>
      </c>
      <c r="B7" s="99"/>
      <c r="C7" s="99"/>
      <c r="D7" s="99"/>
      <c r="E7" s="99"/>
      <c r="F7" s="99"/>
      <c r="G7" s="99"/>
      <c r="H7" s="99"/>
      <c r="I7" s="99"/>
      <c r="J7" s="100"/>
    </row>
    <row r="8" spans="1:10" ht="14.5" customHeight="1" x14ac:dyDescent="0.35">
      <c r="A8" s="99" t="s">
        <v>9</v>
      </c>
      <c r="B8" s="99"/>
      <c r="C8" s="99"/>
      <c r="D8" s="99"/>
      <c r="E8" s="99"/>
      <c r="F8" s="99"/>
      <c r="G8" s="99"/>
      <c r="H8" s="99"/>
      <c r="I8" s="99"/>
      <c r="J8" s="100"/>
    </row>
    <row r="9" spans="1:10" ht="14.5" customHeight="1" x14ac:dyDescent="0.35">
      <c r="A9" s="99" t="s">
        <v>10</v>
      </c>
      <c r="B9" s="99"/>
      <c r="C9" s="99"/>
      <c r="D9" s="99"/>
      <c r="E9" s="99"/>
      <c r="F9" s="99"/>
      <c r="G9" s="99"/>
      <c r="H9" s="99"/>
      <c r="I9" s="99"/>
      <c r="J9" s="100"/>
    </row>
    <row r="10" spans="1:10" ht="14.25" customHeight="1" thickBot="1" x14ac:dyDescent="0.4">
      <c r="A10" s="101"/>
      <c r="B10" s="101"/>
      <c r="C10" s="101"/>
      <c r="D10" s="101"/>
      <c r="E10" s="101"/>
      <c r="F10" s="101"/>
      <c r="G10" s="101"/>
      <c r="H10" s="101"/>
      <c r="I10" s="101"/>
      <c r="J10" s="102"/>
    </row>
    <row r="11" spans="1:10" x14ac:dyDescent="0.35">
      <c r="A11" s="10"/>
      <c r="B11" s="10"/>
      <c r="C11" s="10"/>
      <c r="D11" s="10"/>
      <c r="E11" s="10"/>
      <c r="F11" s="10"/>
      <c r="G11" s="10"/>
      <c r="H11" s="10"/>
      <c r="I11" s="10"/>
      <c r="J11" s="10"/>
    </row>
    <row r="12" spans="1:10" ht="18.5" x14ac:dyDescent="0.45">
      <c r="B12" s="11" t="s">
        <v>11</v>
      </c>
      <c r="C12" s="11"/>
      <c r="D12" s="11"/>
      <c r="H12" s="12" t="s">
        <v>12</v>
      </c>
    </row>
    <row r="13" spans="1:10" ht="29" x14ac:dyDescent="0.35">
      <c r="A13" s="13" t="s">
        <v>13</v>
      </c>
      <c r="B13" s="14" t="s">
        <v>14</v>
      </c>
      <c r="C13" s="14" t="s">
        <v>15</v>
      </c>
      <c r="D13" s="13" t="s">
        <v>16</v>
      </c>
      <c r="E13" s="13" t="s">
        <v>17</v>
      </c>
      <c r="F13" s="13" t="s">
        <v>18</v>
      </c>
      <c r="G13" s="13" t="s">
        <v>92</v>
      </c>
      <c r="H13" s="13" t="s">
        <v>19</v>
      </c>
    </row>
    <row r="14" spans="1:10" x14ac:dyDescent="0.35">
      <c r="A14" s="15" t="s">
        <v>54</v>
      </c>
      <c r="B14" s="16" t="s">
        <v>55</v>
      </c>
      <c r="C14" s="18">
        <v>7.5</v>
      </c>
      <c r="D14" s="17" t="s">
        <v>20</v>
      </c>
      <c r="E14" s="18" t="str">
        <f>IF(D14="Earned",C14,"")</f>
        <v/>
      </c>
      <c r="F14" s="18" t="str">
        <f>IF(D14="Planned",C14,"")</f>
        <v/>
      </c>
      <c r="G14" s="18" t="s">
        <v>98</v>
      </c>
      <c r="H14" s="16" t="s">
        <v>89</v>
      </c>
    </row>
    <row r="15" spans="1:10" x14ac:dyDescent="0.35">
      <c r="A15" s="15" t="s">
        <v>56</v>
      </c>
      <c r="B15" s="16" t="s">
        <v>57</v>
      </c>
      <c r="C15" s="18">
        <v>7.5</v>
      </c>
      <c r="D15" s="17" t="s">
        <v>20</v>
      </c>
      <c r="E15" s="18" t="str">
        <f t="shared" ref="E15:E19" si="0">IF(D15="Earned",C15,"")</f>
        <v/>
      </c>
      <c r="F15" s="18" t="str">
        <f t="shared" ref="F15:F19" si="1">IF(D15="Planned",C15,"")</f>
        <v/>
      </c>
      <c r="G15" s="18" t="s">
        <v>98</v>
      </c>
      <c r="H15" s="16" t="s">
        <v>90</v>
      </c>
    </row>
    <row r="16" spans="1:10" x14ac:dyDescent="0.35">
      <c r="A16" s="15" t="s">
        <v>58</v>
      </c>
      <c r="B16" s="16" t="s">
        <v>59</v>
      </c>
      <c r="C16" s="18">
        <v>7.5</v>
      </c>
      <c r="D16" s="17" t="s">
        <v>20</v>
      </c>
      <c r="E16" s="18" t="str">
        <f t="shared" si="0"/>
        <v/>
      </c>
      <c r="F16" s="18" t="str">
        <f t="shared" si="1"/>
        <v/>
      </c>
      <c r="G16" s="18" t="s">
        <v>98</v>
      </c>
      <c r="H16" s="16" t="s">
        <v>89</v>
      </c>
    </row>
    <row r="17" spans="1:8" x14ac:dyDescent="0.35">
      <c r="A17" s="15" t="s">
        <v>60</v>
      </c>
      <c r="B17" s="16" t="s">
        <v>61</v>
      </c>
      <c r="C17" s="18">
        <v>7.5</v>
      </c>
      <c r="D17" s="17" t="s">
        <v>20</v>
      </c>
      <c r="E17" s="18" t="str">
        <f t="shared" si="0"/>
        <v/>
      </c>
      <c r="F17" s="18" t="str">
        <f t="shared" si="1"/>
        <v/>
      </c>
      <c r="G17" s="18" t="s">
        <v>98</v>
      </c>
      <c r="H17" s="16" t="s">
        <v>90</v>
      </c>
    </row>
    <row r="18" spans="1:8" x14ac:dyDescent="0.35">
      <c r="A18" s="88" t="str">
        <f>IF(B18="Please select:","CH-XXX",IF(B18="General Biochemistry","CH-100",IF(B18="General Medicinal Chemistry &amp; Chemical Biology","CH-110",IF(B18="Analysis","CH-150",IF(B18="Fundamentals of Earth Sciences","CH-132",IF(B18="General Electrical Engineering I","CH-210",IF(B18="Programming in C/C++","CH-230",IF(B18="Programming in Python &amp; C++","SDT-101",IF(B18="Programming in Koitlin","CH-253",IF(B18="Microeconomics","CH-310",IF(B18="Introduction to Social Sciences I","CH-320",IF(B18="Essentials of Cognitive Psychology","CH-340",IF(B18="Introduction to Data Science","CH-700",)))))))))))))</f>
        <v>CH-XXX</v>
      </c>
      <c r="B18" s="19" t="s">
        <v>25</v>
      </c>
      <c r="C18" s="21">
        <v>7.5</v>
      </c>
      <c r="D18" s="20" t="s">
        <v>20</v>
      </c>
      <c r="E18" s="21" t="str">
        <f t="shared" ref="E18" si="2">IF(D18="Earned",C18,"")</f>
        <v/>
      </c>
      <c r="F18" s="21" t="str">
        <f t="shared" ref="F18" si="3">IF(D18="Planned",C18,"")</f>
        <v/>
      </c>
      <c r="G18" s="21" t="s">
        <v>96</v>
      </c>
      <c r="H18" s="19" t="s">
        <v>89</v>
      </c>
    </row>
    <row r="19" spans="1:8" x14ac:dyDescent="0.35">
      <c r="A19" s="88" t="str">
        <f>IF(B19="Please select:","CH-XXX",IF(B19="General Cell Biology","CH-101",IF(B19="General Organic Chemistry","CH-111", IF(B19="Environmental Systems &amp; Global Change","CH-133",IF(B19="Linear Algebra","CH-151",IF(B19="Algorithms &amp; Data Structures","CH-231",IF(B19="General Electrical Engineering II","CH-211",IF(B19="Introduction to Computer Science","CH-232",IF(B19="Core Algorithms &amp; Data Structures","SDT-102",IF(B19="Macroeconomics","CH-311",IF(B19="Introduction to Social Sciences II","CH-321",IF(B19="Essentials of Social Psychology","CH-341",IF(B19="Data Structures &amp; Processing","CH-701",IF(B19="Development in JVM Languages","SDT-103",))))))))))))))</f>
        <v>CH-XXX</v>
      </c>
      <c r="B19" s="19" t="s">
        <v>25</v>
      </c>
      <c r="C19" s="21">
        <v>7.5</v>
      </c>
      <c r="D19" s="20" t="s">
        <v>20</v>
      </c>
      <c r="E19" s="21" t="str">
        <f t="shared" si="0"/>
        <v/>
      </c>
      <c r="F19" s="21" t="str">
        <f t="shared" si="1"/>
        <v/>
      </c>
      <c r="G19" s="21" t="s">
        <v>96</v>
      </c>
      <c r="H19" s="19" t="s">
        <v>90</v>
      </c>
    </row>
    <row r="21" spans="1:8" ht="18.5" x14ac:dyDescent="0.45">
      <c r="B21" s="11" t="s">
        <v>24</v>
      </c>
      <c r="C21" s="11"/>
      <c r="D21" s="11"/>
      <c r="H21" s="12" t="s">
        <v>12</v>
      </c>
    </row>
    <row r="22" spans="1:8" ht="29" x14ac:dyDescent="0.35">
      <c r="A22" s="13" t="s">
        <v>13</v>
      </c>
      <c r="B22" s="14" t="s">
        <v>14</v>
      </c>
      <c r="C22" s="14"/>
      <c r="D22" s="14"/>
      <c r="E22" s="13" t="s">
        <v>17</v>
      </c>
      <c r="F22" s="13" t="s">
        <v>18</v>
      </c>
      <c r="G22" s="13" t="s">
        <v>92</v>
      </c>
      <c r="H22" s="13" t="s">
        <v>19</v>
      </c>
    </row>
    <row r="23" spans="1:8" x14ac:dyDescent="0.35">
      <c r="A23" s="15" t="s">
        <v>62</v>
      </c>
      <c r="B23" s="16" t="s">
        <v>63</v>
      </c>
      <c r="C23" s="18">
        <v>5</v>
      </c>
      <c r="D23" s="17" t="s">
        <v>25</v>
      </c>
      <c r="E23" s="18" t="str">
        <f>IF(D23="Earned",C23,"")</f>
        <v/>
      </c>
      <c r="F23" s="18" t="str">
        <f>IF(D23="Planned",C23, "")</f>
        <v/>
      </c>
      <c r="G23" s="18" t="s">
        <v>98</v>
      </c>
      <c r="H23" s="16" t="s">
        <v>22</v>
      </c>
    </row>
    <row r="24" spans="1:8" x14ac:dyDescent="0.35">
      <c r="A24" s="15" t="s">
        <v>64</v>
      </c>
      <c r="B24" s="16" t="s">
        <v>65</v>
      </c>
      <c r="C24" s="18">
        <v>5</v>
      </c>
      <c r="D24" s="17" t="s">
        <v>25</v>
      </c>
      <c r="E24" s="18" t="str">
        <f t="shared" ref="E24:E33" si="4">IF(D24="Earned",C24,"")</f>
        <v/>
      </c>
      <c r="F24" s="18" t="str">
        <f t="shared" ref="F24:F33" si="5">IF(D24="Planned",C24, "")</f>
        <v/>
      </c>
      <c r="G24" s="18" t="s">
        <v>98</v>
      </c>
      <c r="H24" s="16" t="s">
        <v>78</v>
      </c>
    </row>
    <row r="25" spans="1:8" x14ac:dyDescent="0.35">
      <c r="A25" s="15" t="s">
        <v>66</v>
      </c>
      <c r="B25" s="16" t="s">
        <v>67</v>
      </c>
      <c r="C25" s="18">
        <v>5</v>
      </c>
      <c r="D25" s="17" t="s">
        <v>25</v>
      </c>
      <c r="E25" s="18" t="str">
        <f t="shared" si="4"/>
        <v/>
      </c>
      <c r="F25" s="18" t="str">
        <f t="shared" si="5"/>
        <v/>
      </c>
      <c r="G25" s="18" t="s">
        <v>98</v>
      </c>
      <c r="H25" s="16" t="s">
        <v>21</v>
      </c>
    </row>
    <row r="26" spans="1:8" x14ac:dyDescent="0.35">
      <c r="A26" s="15" t="s">
        <v>68</v>
      </c>
      <c r="B26" s="16" t="s">
        <v>69</v>
      </c>
      <c r="C26" s="18">
        <v>5</v>
      </c>
      <c r="D26" s="17" t="s">
        <v>25</v>
      </c>
      <c r="E26" s="18" t="str">
        <f t="shared" si="4"/>
        <v/>
      </c>
      <c r="F26" s="18" t="str">
        <f t="shared" si="5"/>
        <v/>
      </c>
      <c r="G26" s="18" t="s">
        <v>98</v>
      </c>
      <c r="H26" s="16" t="s">
        <v>21</v>
      </c>
    </row>
    <row r="27" spans="1:8" x14ac:dyDescent="0.35">
      <c r="A27" s="15" t="s">
        <v>70</v>
      </c>
      <c r="B27" s="16" t="s">
        <v>71</v>
      </c>
      <c r="C27" s="18">
        <v>5</v>
      </c>
      <c r="D27" s="17" t="s">
        <v>25</v>
      </c>
      <c r="E27" s="18" t="str">
        <f t="shared" si="4"/>
        <v/>
      </c>
      <c r="F27" s="18" t="str">
        <f t="shared" si="5"/>
        <v/>
      </c>
      <c r="G27" s="18" t="s">
        <v>98</v>
      </c>
      <c r="H27" s="16" t="s">
        <v>78</v>
      </c>
    </row>
    <row r="28" spans="1:8" ht="14.5" customHeight="1" x14ac:dyDescent="0.35">
      <c r="A28" s="15" t="s">
        <v>72</v>
      </c>
      <c r="B28" s="16" t="s">
        <v>73</v>
      </c>
      <c r="C28" s="18">
        <v>5</v>
      </c>
      <c r="D28" s="17" t="s">
        <v>25</v>
      </c>
      <c r="E28" s="18" t="str">
        <f t="shared" si="4"/>
        <v/>
      </c>
      <c r="F28" s="18" t="str">
        <f t="shared" si="5"/>
        <v/>
      </c>
      <c r="G28" s="18" t="s">
        <v>98</v>
      </c>
      <c r="H28" s="16" t="s">
        <v>22</v>
      </c>
    </row>
    <row r="29" spans="1:8" ht="15.5" customHeight="1" x14ac:dyDescent="0.35">
      <c r="A29" s="15" t="s">
        <v>74</v>
      </c>
      <c r="B29" s="16" t="s">
        <v>75</v>
      </c>
      <c r="C29" s="18">
        <v>7.5</v>
      </c>
      <c r="D29" s="17" t="s">
        <v>25</v>
      </c>
      <c r="E29" s="18" t="str">
        <f t="shared" si="4"/>
        <v/>
      </c>
      <c r="F29" s="18" t="str">
        <f t="shared" si="5"/>
        <v/>
      </c>
      <c r="G29" s="23" t="s">
        <v>96</v>
      </c>
      <c r="H29" s="16" t="s">
        <v>22</v>
      </c>
    </row>
    <row r="30" spans="1:8" ht="15.5" customHeight="1" thickBot="1" x14ac:dyDescent="0.4">
      <c r="A30" s="54" t="s">
        <v>76</v>
      </c>
      <c r="B30" s="55" t="s">
        <v>77</v>
      </c>
      <c r="C30" s="56">
        <v>7.5</v>
      </c>
      <c r="D30" s="57" t="s">
        <v>25</v>
      </c>
      <c r="E30" s="56" t="str">
        <f t="shared" si="4"/>
        <v/>
      </c>
      <c r="F30" s="56" t="str">
        <f t="shared" si="5"/>
        <v/>
      </c>
      <c r="G30" s="77" t="s">
        <v>96</v>
      </c>
      <c r="H30" s="55" t="s">
        <v>22</v>
      </c>
    </row>
    <row r="31" spans="1:8" ht="15.5" customHeight="1" x14ac:dyDescent="0.35">
      <c r="A31" s="58" t="s">
        <v>93</v>
      </c>
      <c r="B31" s="59"/>
      <c r="C31" s="66">
        <v>5</v>
      </c>
      <c r="D31" s="70" t="s">
        <v>25</v>
      </c>
      <c r="E31" s="71" t="str">
        <f t="shared" si="4"/>
        <v/>
      </c>
      <c r="F31" s="71" t="str">
        <f t="shared" si="5"/>
        <v/>
      </c>
      <c r="G31" s="59" t="s">
        <v>96</v>
      </c>
      <c r="H31" s="60" t="s">
        <v>21</v>
      </c>
    </row>
    <row r="32" spans="1:8" ht="15.5" customHeight="1" x14ac:dyDescent="0.35">
      <c r="A32" s="61" t="s">
        <v>93</v>
      </c>
      <c r="B32" s="19"/>
      <c r="C32" s="20">
        <v>5</v>
      </c>
      <c r="D32" s="68" t="s">
        <v>25</v>
      </c>
      <c r="E32" s="69" t="str">
        <f t="shared" si="4"/>
        <v/>
      </c>
      <c r="F32" s="69" t="str">
        <f t="shared" si="5"/>
        <v/>
      </c>
      <c r="G32" s="19" t="s">
        <v>96</v>
      </c>
      <c r="H32" s="62" t="s">
        <v>22</v>
      </c>
    </row>
    <row r="33" spans="1:8" ht="15" thickBot="1" x14ac:dyDescent="0.4">
      <c r="A33" s="63" t="s">
        <v>93</v>
      </c>
      <c r="B33" s="64"/>
      <c r="C33" s="67">
        <v>5</v>
      </c>
      <c r="D33" s="67" t="s">
        <v>25</v>
      </c>
      <c r="E33" s="72" t="str">
        <f t="shared" si="4"/>
        <v/>
      </c>
      <c r="F33" s="72" t="str">
        <f t="shared" si="5"/>
        <v/>
      </c>
      <c r="G33" s="64" t="s">
        <v>96</v>
      </c>
      <c r="H33" s="65" t="s">
        <v>94</v>
      </c>
    </row>
    <row r="35" spans="1:8" ht="18.5" x14ac:dyDescent="0.45">
      <c r="B35" s="11" t="s">
        <v>95</v>
      </c>
      <c r="C35" s="11"/>
      <c r="D35" s="11"/>
      <c r="H35" s="12" t="s">
        <v>42</v>
      </c>
    </row>
    <row r="36" spans="1:8" ht="29" x14ac:dyDescent="0.35">
      <c r="A36" s="13" t="s">
        <v>13</v>
      </c>
      <c r="B36" s="14" t="s">
        <v>14</v>
      </c>
      <c r="C36" s="14"/>
      <c r="D36" s="14"/>
      <c r="E36" s="13" t="s">
        <v>17</v>
      </c>
      <c r="F36" s="13" t="s">
        <v>18</v>
      </c>
      <c r="G36" s="13" t="s">
        <v>92</v>
      </c>
      <c r="H36" s="13" t="s">
        <v>19</v>
      </c>
    </row>
    <row r="37" spans="1:8" x14ac:dyDescent="0.35">
      <c r="A37" s="15" t="s">
        <v>176</v>
      </c>
      <c r="B37" s="16" t="s">
        <v>79</v>
      </c>
      <c r="C37" s="18">
        <v>5</v>
      </c>
      <c r="D37" s="17" t="s">
        <v>25</v>
      </c>
      <c r="E37" s="18" t="str">
        <f>IF(D37="Earned",C37,"")</f>
        <v/>
      </c>
      <c r="F37" s="18" t="str">
        <f>IF(D37="Planned",C37,"")</f>
        <v/>
      </c>
      <c r="G37" s="18" t="s">
        <v>98</v>
      </c>
      <c r="H37" s="16" t="s">
        <v>89</v>
      </c>
    </row>
    <row r="38" spans="1:8" x14ac:dyDescent="0.35">
      <c r="A38" s="15" t="s">
        <v>177</v>
      </c>
      <c r="B38" s="16" t="s">
        <v>104</v>
      </c>
      <c r="C38" s="18">
        <v>5</v>
      </c>
      <c r="D38" s="17" t="s">
        <v>25</v>
      </c>
      <c r="E38" s="18" t="str">
        <f t="shared" ref="E38:E40" si="6">IF(D38="Earned",C38,"")</f>
        <v/>
      </c>
      <c r="F38" s="18" t="str">
        <f t="shared" ref="F38:F40" si="7">IF(D38="Planned",C38,"")</f>
        <v/>
      </c>
      <c r="G38" s="18" t="s">
        <v>98</v>
      </c>
      <c r="H38" s="16" t="s">
        <v>90</v>
      </c>
    </row>
    <row r="39" spans="1:8" x14ac:dyDescent="0.35">
      <c r="A39" s="15" t="s">
        <v>179</v>
      </c>
      <c r="B39" s="16" t="s">
        <v>80</v>
      </c>
      <c r="C39" s="18">
        <v>5</v>
      </c>
      <c r="D39" s="17" t="s">
        <v>25</v>
      </c>
      <c r="E39" s="18" t="str">
        <f t="shared" si="6"/>
        <v/>
      </c>
      <c r="F39" s="18" t="str">
        <f t="shared" si="7"/>
        <v/>
      </c>
      <c r="G39" s="18" t="s">
        <v>98</v>
      </c>
      <c r="H39" s="16" t="s">
        <v>21</v>
      </c>
    </row>
    <row r="40" spans="1:8" x14ac:dyDescent="0.35">
      <c r="A40" s="15" t="s">
        <v>178</v>
      </c>
      <c r="B40" s="16" t="s">
        <v>81</v>
      </c>
      <c r="C40" s="18">
        <v>5</v>
      </c>
      <c r="D40" s="17" t="s">
        <v>25</v>
      </c>
      <c r="E40" s="18" t="str">
        <f t="shared" si="6"/>
        <v/>
      </c>
      <c r="F40" s="18" t="str">
        <f t="shared" si="7"/>
        <v/>
      </c>
      <c r="G40" s="18" t="s">
        <v>98</v>
      </c>
      <c r="H40" s="16" t="s">
        <v>22</v>
      </c>
    </row>
    <row r="42" spans="1:8" ht="18.5" x14ac:dyDescent="0.45">
      <c r="B42" s="52" t="s">
        <v>100</v>
      </c>
      <c r="H42" s="12" t="s">
        <v>101</v>
      </c>
    </row>
    <row r="43" spans="1:8" ht="29" x14ac:dyDescent="0.35">
      <c r="A43" s="13" t="s">
        <v>13</v>
      </c>
      <c r="B43" s="14" t="s">
        <v>14</v>
      </c>
      <c r="C43" s="14"/>
      <c r="D43" s="14"/>
      <c r="E43" s="13" t="s">
        <v>17</v>
      </c>
      <c r="F43" s="13" t="s">
        <v>18</v>
      </c>
      <c r="G43" s="13" t="s">
        <v>92</v>
      </c>
      <c r="H43" s="13" t="s">
        <v>19</v>
      </c>
    </row>
    <row r="44" spans="1:8" x14ac:dyDescent="0.35">
      <c r="A44" s="78" t="str">
        <f>IF(B44="Please select:","CTLA-GER-XX/ CTHU-HUM-XXX",IF(B44="German A1.1-C1","CTLA-GER-XX",IF(B44="Introduction to Philosophical Ethics","CTHU-HUM-001",IF(B44="Introduction to the Philosophy of Science","CTHU-HUM-002",IF(B44="Introduction to Visual Culture","CTHU-HUM-003")))))</f>
        <v>CTLA-GER-XX/ CTHU-HUM-XXX</v>
      </c>
      <c r="B44" s="73" t="s">
        <v>25</v>
      </c>
      <c r="C44" s="74">
        <v>2.5</v>
      </c>
      <c r="D44" s="75" t="s">
        <v>25</v>
      </c>
      <c r="E44" s="74" t="str">
        <f>IF(D44="Earned",C44,"")</f>
        <v/>
      </c>
      <c r="F44" s="74" t="str">
        <f>IF(D44="Planned",C44,"")</f>
        <v/>
      </c>
      <c r="G44" s="74" t="s">
        <v>96</v>
      </c>
      <c r="H44" s="76" t="s">
        <v>89</v>
      </c>
    </row>
    <row r="45" spans="1:8" x14ac:dyDescent="0.35">
      <c r="A45" s="78" t="str">
        <f>IF(B45="Please select:","CTLA-GER-XX/ CTHU-HUM-XXX",IF(B45="German A1.1-C1","CTLA-GER-XX",IF(B45="Introduction to Philosophical Ethics","CTHU-HUM-001",IF(B45="Introduction to the Philosophy of Science","CTHU-HUM-002",IF(B45="Introduction to Visual Culture","CTHU-HUM-003")))))</f>
        <v>CTLA-GER-XX/ CTHU-HUM-XXX</v>
      </c>
      <c r="B45" s="73" t="s">
        <v>25</v>
      </c>
      <c r="C45" s="74">
        <v>2.5</v>
      </c>
      <c r="D45" s="75" t="s">
        <v>25</v>
      </c>
      <c r="E45" s="74" t="str">
        <f t="shared" ref="E45" si="8">IF(D45="Earned",C45,"")</f>
        <v/>
      </c>
      <c r="F45" s="74" t="str">
        <f t="shared" ref="F45" si="9">IF(D45="Planned",C45,"")</f>
        <v/>
      </c>
      <c r="G45" s="74" t="s">
        <v>96</v>
      </c>
      <c r="H45" s="76" t="s">
        <v>90</v>
      </c>
    </row>
    <row r="48" spans="1:8" ht="18.5" x14ac:dyDescent="0.45">
      <c r="B48" s="52" t="s">
        <v>102</v>
      </c>
      <c r="H48" s="12" t="s">
        <v>103</v>
      </c>
    </row>
    <row r="49" spans="1:8" ht="29" x14ac:dyDescent="0.35">
      <c r="A49" s="13" t="s">
        <v>13</v>
      </c>
      <c r="B49" s="14" t="s">
        <v>14</v>
      </c>
      <c r="C49" s="14"/>
      <c r="D49" s="14"/>
      <c r="E49" s="13" t="s">
        <v>17</v>
      </c>
      <c r="F49" s="13" t="s">
        <v>18</v>
      </c>
      <c r="G49" s="13" t="s">
        <v>92</v>
      </c>
      <c r="H49" s="13" t="s">
        <v>19</v>
      </c>
    </row>
    <row r="50" spans="1:8" x14ac:dyDescent="0.35">
      <c r="A50" s="15" t="s">
        <v>174</v>
      </c>
      <c r="B50" s="15" t="s">
        <v>97</v>
      </c>
      <c r="C50" s="18">
        <v>2.5</v>
      </c>
      <c r="D50" s="17" t="s">
        <v>25</v>
      </c>
      <c r="E50" s="18" t="str">
        <f t="shared" ref="E50:E51" si="10">IF(D50="Earned",C50,"")</f>
        <v/>
      </c>
      <c r="F50" s="18" t="str">
        <f t="shared" ref="F50:F51" si="11">IF(D50="Planned",C50,"")</f>
        <v/>
      </c>
      <c r="G50" s="18" t="s">
        <v>98</v>
      </c>
      <c r="H50" s="16" t="s">
        <v>21</v>
      </c>
    </row>
    <row r="51" spans="1:8" x14ac:dyDescent="0.35">
      <c r="A51" s="15" t="s">
        <v>175</v>
      </c>
      <c r="B51" s="15" t="s">
        <v>99</v>
      </c>
      <c r="C51" s="18">
        <v>2.5</v>
      </c>
      <c r="D51" s="17" t="s">
        <v>25</v>
      </c>
      <c r="E51" s="18" t="str">
        <f t="shared" si="10"/>
        <v/>
      </c>
      <c r="F51" s="18" t="str">
        <f t="shared" si="11"/>
        <v/>
      </c>
      <c r="G51" s="18" t="s">
        <v>98</v>
      </c>
      <c r="H51" s="16" t="s">
        <v>22</v>
      </c>
    </row>
    <row r="53" spans="1:8" ht="18.5" x14ac:dyDescent="0.45">
      <c r="B53" s="11" t="s">
        <v>26</v>
      </c>
      <c r="C53" s="11"/>
      <c r="D53" s="11"/>
      <c r="H53" s="12" t="s">
        <v>27</v>
      </c>
    </row>
    <row r="54" spans="1:8" ht="29" x14ac:dyDescent="0.35">
      <c r="A54" s="13" t="s">
        <v>13</v>
      </c>
      <c r="B54" s="14" t="s">
        <v>14</v>
      </c>
      <c r="C54" s="14"/>
      <c r="D54" s="14"/>
      <c r="E54" s="13" t="s">
        <v>17</v>
      </c>
      <c r="F54" s="13" t="s">
        <v>18</v>
      </c>
      <c r="G54" s="13" t="s">
        <v>92</v>
      </c>
      <c r="H54" s="13" t="s">
        <v>19</v>
      </c>
    </row>
    <row r="55" spans="1:8" ht="17.25" customHeight="1" x14ac:dyDescent="0.35">
      <c r="A55" s="15" t="s">
        <v>28</v>
      </c>
      <c r="B55" s="16" t="s">
        <v>26</v>
      </c>
      <c r="C55" s="18">
        <v>30</v>
      </c>
      <c r="D55" s="16" t="s">
        <v>25</v>
      </c>
      <c r="E55" s="18" t="str">
        <f>IF(D55="Earned",C55,"")</f>
        <v/>
      </c>
      <c r="F55" s="18" t="str">
        <f>IF(D55="Planned",C55,"")</f>
        <v/>
      </c>
      <c r="G55" s="18" t="s">
        <v>98</v>
      </c>
      <c r="H55" s="16" t="s">
        <v>21</v>
      </c>
    </row>
    <row r="56" spans="1:8" ht="15.75" customHeight="1" x14ac:dyDescent="0.35"/>
    <row r="57" spans="1:8" ht="18.5" x14ac:dyDescent="0.45">
      <c r="B57" s="11" t="s">
        <v>29</v>
      </c>
      <c r="C57" s="11"/>
      <c r="D57" s="11"/>
      <c r="H57" s="12" t="s">
        <v>27</v>
      </c>
    </row>
    <row r="58" spans="1:8" ht="29" x14ac:dyDescent="0.35">
      <c r="A58" s="13" t="s">
        <v>13</v>
      </c>
      <c r="B58" s="14" t="s">
        <v>14</v>
      </c>
      <c r="C58" s="14"/>
      <c r="D58" s="14"/>
      <c r="E58" s="13" t="s">
        <v>17</v>
      </c>
      <c r="F58" s="13" t="s">
        <v>18</v>
      </c>
      <c r="G58" s="13" t="s">
        <v>92</v>
      </c>
      <c r="H58" s="13" t="s">
        <v>19</v>
      </c>
    </row>
    <row r="59" spans="1:8" x14ac:dyDescent="0.35">
      <c r="A59" s="15" t="s">
        <v>82</v>
      </c>
      <c r="B59" s="16" t="s">
        <v>30</v>
      </c>
      <c r="C59" s="18">
        <v>5</v>
      </c>
      <c r="D59" s="17" t="s">
        <v>25</v>
      </c>
      <c r="E59" s="24" t="str">
        <f>IF(D59="Earned",C59,"")</f>
        <v/>
      </c>
      <c r="F59" s="23" t="str">
        <f>IF(D59="Planned",C59,"")</f>
        <v/>
      </c>
      <c r="G59" s="24" t="s">
        <v>96</v>
      </c>
      <c r="H59" s="16" t="s">
        <v>22</v>
      </c>
    </row>
    <row r="60" spans="1:8" x14ac:dyDescent="0.35">
      <c r="A60" s="15" t="s">
        <v>82</v>
      </c>
      <c r="B60" s="16" t="s">
        <v>30</v>
      </c>
      <c r="C60" s="17">
        <v>5</v>
      </c>
      <c r="D60" s="17" t="s">
        <v>25</v>
      </c>
      <c r="E60" s="18" t="str">
        <f t="shared" ref="E60:E61" si="12">IF(D60="Earned",C60,"")</f>
        <v/>
      </c>
      <c r="F60" s="24" t="str">
        <f t="shared" ref="F60:F61" si="13">IF(D60="Planned",C60,"")</f>
        <v/>
      </c>
      <c r="G60" s="24" t="s">
        <v>96</v>
      </c>
      <c r="H60" s="16" t="s">
        <v>22</v>
      </c>
    </row>
    <row r="61" spans="1:8" x14ac:dyDescent="0.35">
      <c r="A61" s="15" t="s">
        <v>82</v>
      </c>
      <c r="B61" s="16" t="s">
        <v>30</v>
      </c>
      <c r="C61" s="17">
        <v>5</v>
      </c>
      <c r="D61" s="17" t="s">
        <v>25</v>
      </c>
      <c r="E61" s="18" t="str">
        <f t="shared" si="12"/>
        <v/>
      </c>
      <c r="F61" s="24" t="str">
        <f t="shared" si="13"/>
        <v/>
      </c>
      <c r="G61" s="24" t="s">
        <v>96</v>
      </c>
      <c r="H61" s="16" t="s">
        <v>22</v>
      </c>
    </row>
    <row r="63" spans="1:8" ht="18.5" x14ac:dyDescent="0.45">
      <c r="B63" s="11" t="s">
        <v>31</v>
      </c>
      <c r="C63" s="11"/>
      <c r="D63" s="11"/>
      <c r="H63" s="12" t="s">
        <v>27</v>
      </c>
    </row>
    <row r="64" spans="1:8" ht="29" x14ac:dyDescent="0.35">
      <c r="A64" s="13" t="s">
        <v>13</v>
      </c>
      <c r="B64" s="14" t="s">
        <v>14</v>
      </c>
      <c r="C64" s="14"/>
      <c r="D64" s="14"/>
      <c r="E64" s="13" t="s">
        <v>17</v>
      </c>
      <c r="F64" s="13" t="s">
        <v>18</v>
      </c>
      <c r="G64" s="13" t="s">
        <v>92</v>
      </c>
      <c r="H64" s="13" t="s">
        <v>19</v>
      </c>
    </row>
    <row r="65" spans="1:15" x14ac:dyDescent="0.35">
      <c r="A65" s="15" t="s">
        <v>83</v>
      </c>
      <c r="B65" s="16" t="s">
        <v>32</v>
      </c>
      <c r="C65" s="18">
        <v>12</v>
      </c>
      <c r="D65" s="17" t="s">
        <v>25</v>
      </c>
      <c r="E65" s="18" t="str">
        <f>IF(D65="Earned",C65,"")</f>
        <v/>
      </c>
      <c r="F65" s="18" t="str">
        <f>IF(D65="Planned",C65,"")</f>
        <v/>
      </c>
      <c r="G65" s="18" t="s">
        <v>98</v>
      </c>
      <c r="H65" s="16" t="s">
        <v>22</v>
      </c>
    </row>
    <row r="66" spans="1:15" x14ac:dyDescent="0.35">
      <c r="A66" s="15" t="s">
        <v>84</v>
      </c>
      <c r="B66" s="16" t="s">
        <v>33</v>
      </c>
      <c r="C66" s="18">
        <v>3</v>
      </c>
      <c r="D66" s="17" t="s">
        <v>25</v>
      </c>
      <c r="E66" s="18" t="str">
        <f>IF(D66="Earned",C66,"")</f>
        <v/>
      </c>
      <c r="F66" s="18" t="str">
        <f>IF(D66="Planned",C66,"")</f>
        <v/>
      </c>
      <c r="G66" s="18" t="s">
        <v>98</v>
      </c>
      <c r="H66" s="16" t="s">
        <v>22</v>
      </c>
    </row>
    <row r="70" spans="1:15" x14ac:dyDescent="0.35">
      <c r="A70" s="12" t="s">
        <v>34</v>
      </c>
      <c r="B70" s="25">
        <f>SUM(E14:E68)</f>
        <v>0</v>
      </c>
      <c r="C70" s="25"/>
      <c r="D70" s="25"/>
      <c r="E70" s="12" t="s">
        <v>35</v>
      </c>
      <c r="H70" s="25">
        <f>SUM(F14:F68)</f>
        <v>0</v>
      </c>
    </row>
    <row r="71" spans="1:15" ht="14.5" customHeight="1" thickBot="1" x14ac:dyDescent="0.5">
      <c r="I71" s="26" t="s">
        <v>36</v>
      </c>
      <c r="J71" s="27">
        <f>SUM(B70+H70)</f>
        <v>0</v>
      </c>
    </row>
    <row r="72" spans="1:15" x14ac:dyDescent="0.35">
      <c r="I72" s="26"/>
      <c r="J72" s="28"/>
      <c r="K72" s="90" t="s">
        <v>38</v>
      </c>
      <c r="L72" s="91"/>
      <c r="M72" s="91"/>
      <c r="N72" s="91"/>
      <c r="O72" s="92"/>
    </row>
    <row r="73" spans="1:15" x14ac:dyDescent="0.35">
      <c r="I73" s="29" t="s">
        <v>37</v>
      </c>
      <c r="J73" s="30">
        <f>H70/30</f>
        <v>0</v>
      </c>
      <c r="K73" s="103"/>
      <c r="L73" s="104"/>
      <c r="M73" s="104"/>
      <c r="N73" s="104"/>
      <c r="O73" s="105"/>
    </row>
    <row r="74" spans="1:15" x14ac:dyDescent="0.35">
      <c r="I74" s="26"/>
      <c r="J74" s="28"/>
      <c r="K74" s="103"/>
      <c r="L74" s="104"/>
      <c r="M74" s="104"/>
      <c r="N74" s="104"/>
      <c r="O74" s="105"/>
    </row>
    <row r="75" spans="1:15" ht="18.5" x14ac:dyDescent="0.45">
      <c r="B75" s="11" t="s">
        <v>39</v>
      </c>
      <c r="C75" s="11"/>
      <c r="D75" s="11"/>
      <c r="E75" s="31" t="s">
        <v>40</v>
      </c>
      <c r="F75" s="32"/>
      <c r="G75" s="32"/>
      <c r="K75" s="103"/>
      <c r="L75" s="104"/>
      <c r="M75" s="104"/>
      <c r="N75" s="104"/>
      <c r="O75" s="105"/>
    </row>
    <row r="76" spans="1:15" ht="29" x14ac:dyDescent="0.35">
      <c r="A76" s="13" t="s">
        <v>13</v>
      </c>
      <c r="B76" s="14" t="s">
        <v>14</v>
      </c>
      <c r="C76" s="14"/>
      <c r="D76" s="14"/>
      <c r="E76" s="13" t="s">
        <v>17</v>
      </c>
      <c r="F76" s="13" t="s">
        <v>18</v>
      </c>
      <c r="G76" s="13"/>
      <c r="H76" s="13" t="s">
        <v>19</v>
      </c>
      <c r="K76" s="103"/>
      <c r="L76" s="104"/>
      <c r="M76" s="104"/>
      <c r="N76" s="104"/>
      <c r="O76" s="105"/>
    </row>
    <row r="77" spans="1:15" ht="15" thickBot="1" x14ac:dyDescent="0.4">
      <c r="A77" s="15"/>
      <c r="B77" s="16"/>
      <c r="C77" s="16"/>
      <c r="D77" s="16"/>
      <c r="E77" s="17"/>
      <c r="F77" s="17"/>
      <c r="G77" s="17"/>
      <c r="H77" s="16"/>
      <c r="K77" s="93"/>
      <c r="L77" s="94"/>
      <c r="M77" s="94"/>
      <c r="N77" s="94"/>
      <c r="O77" s="95"/>
    </row>
    <row r="78" spans="1:15" ht="14.5" customHeight="1" thickBot="1" x14ac:dyDescent="0.4">
      <c r="A78" s="15"/>
      <c r="B78" s="16"/>
      <c r="C78" s="16"/>
      <c r="D78" s="16"/>
      <c r="E78" s="17"/>
      <c r="F78" s="17"/>
      <c r="G78" s="17"/>
      <c r="H78" s="16"/>
    </row>
    <row r="79" spans="1:15" x14ac:dyDescent="0.35">
      <c r="A79" s="15"/>
      <c r="B79" s="16"/>
      <c r="C79" s="16"/>
      <c r="D79" s="16"/>
      <c r="E79" s="17"/>
      <c r="F79" s="17"/>
      <c r="G79" s="17"/>
      <c r="H79" s="16"/>
      <c r="K79" s="90" t="s">
        <v>41</v>
      </c>
      <c r="L79" s="91"/>
      <c r="M79" s="91"/>
      <c r="N79" s="91"/>
      <c r="O79" s="92"/>
    </row>
    <row r="80" spans="1:15" ht="15" thickBot="1" x14ac:dyDescent="0.4">
      <c r="A80" s="15"/>
      <c r="B80" s="16"/>
      <c r="C80" s="16"/>
      <c r="D80" s="16"/>
      <c r="E80" s="17"/>
      <c r="F80" s="17"/>
      <c r="G80" s="17"/>
      <c r="H80" s="16"/>
      <c r="K80" s="93"/>
      <c r="L80" s="94"/>
      <c r="M80" s="94"/>
      <c r="N80" s="94"/>
      <c r="O80" s="95"/>
    </row>
    <row r="81" spans="1:8" x14ac:dyDescent="0.35">
      <c r="A81" s="15"/>
      <c r="B81" s="16"/>
      <c r="C81" s="16"/>
      <c r="D81" s="16"/>
      <c r="E81" s="17"/>
      <c r="F81" s="17"/>
      <c r="G81" s="17"/>
      <c r="H81" s="16"/>
    </row>
    <row r="82" spans="1:8" x14ac:dyDescent="0.35">
      <c r="A82" s="15"/>
      <c r="B82" s="16"/>
      <c r="C82" s="16"/>
      <c r="D82" s="16"/>
      <c r="E82" s="17"/>
      <c r="F82" s="17"/>
      <c r="G82" s="17"/>
      <c r="H82" s="16"/>
    </row>
    <row r="83" spans="1:8" x14ac:dyDescent="0.35">
      <c r="A83" s="15"/>
      <c r="B83" s="16"/>
      <c r="C83" s="16"/>
      <c r="D83" s="16"/>
      <c r="E83" s="17"/>
      <c r="F83" s="17"/>
      <c r="G83" s="17"/>
      <c r="H83" s="16"/>
    </row>
    <row r="84" spans="1:8" x14ac:dyDescent="0.35">
      <c r="A84" s="15"/>
      <c r="B84" s="16"/>
      <c r="C84" s="16"/>
      <c r="D84" s="16"/>
      <c r="E84" s="17"/>
      <c r="F84" s="17"/>
      <c r="G84" s="17"/>
      <c r="H84" s="16"/>
    </row>
    <row r="85" spans="1:8" x14ac:dyDescent="0.35">
      <c r="A85" s="15"/>
      <c r="B85" s="16"/>
      <c r="C85" s="16"/>
      <c r="D85" s="16"/>
      <c r="E85" s="17"/>
      <c r="F85" s="17"/>
      <c r="G85" s="17"/>
      <c r="H85" s="16"/>
    </row>
  </sheetData>
  <mergeCells count="9">
    <mergeCell ref="B1:D1"/>
    <mergeCell ref="K79:O80"/>
    <mergeCell ref="H2:I2"/>
    <mergeCell ref="A6:J6"/>
    <mergeCell ref="A7:J7"/>
    <mergeCell ref="A8:J8"/>
    <mergeCell ref="A9:J10"/>
    <mergeCell ref="K72:O77"/>
    <mergeCell ref="A5:J5"/>
  </mergeCells>
  <conditionalFormatting sqref="J71">
    <cfRule type="cellIs" dxfId="2" priority="1" stopIfTrue="1" operator="lessThan">
      <formula>180</formula>
    </cfRule>
    <cfRule type="cellIs" dxfId="1" priority="2" operator="lessThan">
      <formula>180</formula>
    </cfRule>
    <cfRule type="cellIs" dxfId="0" priority="3" operator="lessThan">
      <formula>180</formula>
    </cfRule>
  </conditionalFormatting>
  <dataValidations count="7">
    <dataValidation type="list" allowBlank="1" showInputMessage="1" showErrorMessage="1" sqref="D55 D65:D66 D44:D48 D50:D51" xr:uid="{D57F744A-E723-49CD-A69C-B7045C2779B3}">
      <formula1>"Please select:, Earned, Planned,"</formula1>
    </dataValidation>
    <dataValidation type="list" allowBlank="1" showInputMessage="1" showErrorMessage="1" sqref="D14:D19" xr:uid="{CA5B92DE-AB15-4E8C-B40E-B571F9384A39}">
      <formula1>"Please select: , Earned, Planned, "</formula1>
    </dataValidation>
    <dataValidation type="list" allowBlank="1" showInputMessage="1" showErrorMessage="1" sqref="D37:D40 D23:D33" xr:uid="{C561E5A2-A1CD-44BC-9E44-7BC0B5D43667}">
      <formula1>"Please select:, Earned, Planned, "</formula1>
    </dataValidation>
    <dataValidation type="list" allowBlank="1" showInputMessage="1" showErrorMessage="1" sqref="D59:D61" xr:uid="{C0D1A4E5-7F0E-4DC3-903E-89100BBB49C5}">
      <formula1>"Please select:, Earned, Planned, N/A,"</formula1>
    </dataValidation>
    <dataValidation type="list" allowBlank="1" showInputMessage="1" showErrorMessage="1" sqref="B45:B47" xr:uid="{7EED06CB-CC2E-4685-A50F-FAFF8BB8B768}">
      <formula1>"Please select:, German A1.1-C1,  Introduction to the Philosophy of Science,  Introduction to Visual Culture,"</formula1>
    </dataValidation>
    <dataValidation type="list" allowBlank="1" showInputMessage="1" showErrorMessage="1" sqref="B44" xr:uid="{BF03AF15-284D-4540-8BC7-69A030D2897D}">
      <formula1>"Please select:, German A1.1-C1,  Introduction to Philosophical Ethics, "</formula1>
    </dataValidation>
    <dataValidation allowBlank="1" showErrorMessage="1" sqref="A18:A19" xr:uid="{821FB4C1-D810-461E-BE6E-9298A61993E9}"/>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B9A2B6A7-9258-4772-9197-572986888912}">
          <x14:formula1>
            <xm:f>Lists!$B$2:$B$20</xm:f>
          </x14:formula1>
          <xm:sqref>B18</xm:sqref>
        </x14:dataValidation>
        <x14:dataValidation type="list" allowBlank="1" showInputMessage="1" showErrorMessage="1" xr:uid="{B711D3AE-D180-4F8E-A5E3-515C28AAB448}">
          <x14:formula1>
            <xm:f>Lists!$D$2:$D$20</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FA5E-EA90-4700-B952-D57EF1DCB8EF}">
  <dimension ref="A1:M25"/>
  <sheetViews>
    <sheetView workbookViewId="0">
      <selection activeCell="F17" sqref="F17"/>
    </sheetView>
  </sheetViews>
  <sheetFormatPr defaultRowHeight="14.5" x14ac:dyDescent="0.35"/>
  <cols>
    <col min="1" max="1" width="19.1796875" customWidth="1"/>
    <col min="2" max="2" width="39" customWidth="1"/>
    <col min="5" max="5" width="12.26953125" customWidth="1"/>
  </cols>
  <sheetData>
    <row r="1" spans="1:13" ht="18.5" x14ac:dyDescent="0.45">
      <c r="A1" s="108" t="s">
        <v>105</v>
      </c>
      <c r="B1" s="108"/>
      <c r="C1" s="108"/>
      <c r="D1" s="108"/>
      <c r="E1" s="108"/>
    </row>
    <row r="2" spans="1:13" x14ac:dyDescent="0.35">
      <c r="A2" s="12" t="s">
        <v>86</v>
      </c>
      <c r="B2" s="12" t="s">
        <v>87</v>
      </c>
      <c r="C2" s="12" t="s">
        <v>15</v>
      </c>
      <c r="D2" s="12" t="s">
        <v>92</v>
      </c>
      <c r="E2" s="12" t="s">
        <v>19</v>
      </c>
    </row>
    <row r="3" spans="1:13" x14ac:dyDescent="0.35">
      <c r="A3" s="79" t="str">
        <f>'Study Plan'!A14</f>
        <v>CH-241</v>
      </c>
      <c r="B3" s="80" t="str">
        <f>'Study Plan'!B14</f>
        <v>General Logistics</v>
      </c>
      <c r="C3" s="18">
        <v>7.5</v>
      </c>
      <c r="D3" s="81" t="s">
        <v>98</v>
      </c>
      <c r="E3" s="81" t="s">
        <v>89</v>
      </c>
    </row>
    <row r="4" spans="1:13" x14ac:dyDescent="0.35">
      <c r="A4" s="79" t="str">
        <f>'Study Plan'!A16</f>
        <v>CH-300</v>
      </c>
      <c r="B4" s="80" t="str">
        <f>'Study Plan'!B16</f>
        <v>Intro to International Business</v>
      </c>
      <c r="C4" s="18">
        <v>7.5</v>
      </c>
      <c r="D4" s="81" t="s">
        <v>98</v>
      </c>
      <c r="E4" s="81" t="s">
        <v>89</v>
      </c>
    </row>
    <row r="5" spans="1:13" x14ac:dyDescent="0.35">
      <c r="A5" s="82" t="str">
        <f>'Study Plan'!A18</f>
        <v>CH-XXX</v>
      </c>
      <c r="B5" s="82" t="str">
        <f>'Study Plan'!B18</f>
        <v>Please select:</v>
      </c>
      <c r="C5" s="83">
        <v>7.5</v>
      </c>
      <c r="D5" s="84" t="s">
        <v>96</v>
      </c>
      <c r="E5" s="84" t="s">
        <v>89</v>
      </c>
    </row>
    <row r="6" spans="1:13" x14ac:dyDescent="0.35">
      <c r="A6" s="79" t="str">
        <f>'Study Plan'!A15</f>
        <v>CH-240</v>
      </c>
      <c r="B6" s="80" t="str">
        <f>'Study Plan'!B15</f>
        <v>General Industrial Engineering</v>
      </c>
      <c r="C6" s="18">
        <v>7.5</v>
      </c>
      <c r="D6" s="81" t="s">
        <v>98</v>
      </c>
      <c r="E6" s="81" t="s">
        <v>90</v>
      </c>
    </row>
    <row r="7" spans="1:13" x14ac:dyDescent="0.35">
      <c r="A7" s="79" t="str">
        <f>'Study Plan'!A17</f>
        <v>CH-301</v>
      </c>
      <c r="B7" s="80" t="str">
        <f>'Study Plan'!B17</f>
        <v>Intro to Finance &amp; Accounting</v>
      </c>
      <c r="C7" s="18">
        <v>7.5</v>
      </c>
      <c r="D7" s="81" t="s">
        <v>98</v>
      </c>
      <c r="E7" s="81" t="s">
        <v>90</v>
      </c>
    </row>
    <row r="8" spans="1:13" x14ac:dyDescent="0.35">
      <c r="A8" s="82" t="str">
        <f>'Study Plan'!A19</f>
        <v>CH-XXX</v>
      </c>
      <c r="B8" s="82" t="str">
        <f>'Study Plan'!B19</f>
        <v>Please select:</v>
      </c>
      <c r="C8" s="83">
        <v>7.5</v>
      </c>
      <c r="D8" s="84" t="s">
        <v>96</v>
      </c>
      <c r="E8" s="84" t="s">
        <v>90</v>
      </c>
    </row>
    <row r="10" spans="1:13" x14ac:dyDescent="0.35">
      <c r="A10" t="s">
        <v>106</v>
      </c>
      <c r="D10" s="85" t="str">
        <f>IF((A5="CH-100")*(A8="CH-101"),"BCCB",IF((A5="CH-110")*(A8="CH-111"),"MCCB",IF((A5="CH-132")*(A8="CH-133"),"Earth Sciences",IF((A5="CH-150")*(A8="CH-151"),"Math",IF((A5="CH-230")*(A8="CH-231"),"CS",IF((A5="CH-210")*(A8="CH-211"),"ECE",IF((A5="SDT-101")*(A8="SDT-102"),"SDT",IF((A5="CH-310")*(A8="CH-311"),"GEM",IF((A5="CH-320")*(A8="CH-321"),"SMP", IF((A5="CH-340")*(A8="CH-341"),"ISCP",IF((A5="CH-700")*(A8="CH-701"),"Data Science","NONE")))))))))))</f>
        <v>NONE</v>
      </c>
    </row>
    <row r="12" spans="1:13" x14ac:dyDescent="0.35">
      <c r="A12" t="s">
        <v>107</v>
      </c>
      <c r="D12" s="85" t="str">
        <f>IF(A5="CH-340","ISCP",IF(A5="CH-310","IBA or GEM","NONE"))</f>
        <v>NONE</v>
      </c>
      <c r="M12" s="85"/>
    </row>
    <row r="14" spans="1:13" x14ac:dyDescent="0.35">
      <c r="A14" t="s">
        <v>108</v>
      </c>
      <c r="D14" s="85" t="str">
        <f>IF((A5="CH-310")*(A8="CH-311"),"IBA or GEM",IF((A5="CH-340")*(A8="CH-341"),"ISCP","NONE"))</f>
        <v>NONE</v>
      </c>
    </row>
    <row r="17" spans="1:13" ht="18.5" x14ac:dyDescent="0.45">
      <c r="A17" s="108" t="s">
        <v>109</v>
      </c>
      <c r="B17" s="108"/>
      <c r="C17" s="108"/>
      <c r="D17" s="108"/>
      <c r="E17" s="108"/>
    </row>
    <row r="18" spans="1:13" x14ac:dyDescent="0.35">
      <c r="A18" s="12" t="s">
        <v>86</v>
      </c>
      <c r="B18" s="12" t="s">
        <v>87</v>
      </c>
      <c r="C18" s="12" t="s">
        <v>15</v>
      </c>
      <c r="D18" s="12" t="s">
        <v>92</v>
      </c>
      <c r="E18" s="12" t="s">
        <v>19</v>
      </c>
    </row>
    <row r="19" spans="1:13" x14ac:dyDescent="0.35">
      <c r="A19" s="79" t="str">
        <f>'Study Plan'!A37</f>
        <v>CTMS-MAT-08</v>
      </c>
      <c r="B19" s="80" t="str">
        <f>'Study Plan'!B37</f>
        <v>Applied Calculus</v>
      </c>
      <c r="C19" s="24">
        <v>5</v>
      </c>
      <c r="D19" s="18" t="s">
        <v>98</v>
      </c>
      <c r="E19" s="16" t="s">
        <v>89</v>
      </c>
    </row>
    <row r="20" spans="1:13" ht="15" thickBot="1" x14ac:dyDescent="0.4">
      <c r="A20" s="79" t="str">
        <f>'Study Plan'!A38</f>
        <v>CTMS-MAT-11</v>
      </c>
      <c r="B20" s="79" t="str">
        <f>'Study Plan'!B38</f>
        <v>Finite Mathematics</v>
      </c>
      <c r="C20" s="24">
        <v>5</v>
      </c>
      <c r="D20" s="18" t="s">
        <v>98</v>
      </c>
      <c r="E20" s="16" t="s">
        <v>90</v>
      </c>
    </row>
    <row r="21" spans="1:13" x14ac:dyDescent="0.35">
      <c r="G21" s="109" t="s">
        <v>173</v>
      </c>
      <c r="H21" s="110"/>
      <c r="I21" s="110"/>
      <c r="J21" s="110"/>
      <c r="K21" s="110"/>
      <c r="L21" s="110"/>
      <c r="M21" s="111"/>
    </row>
    <row r="22" spans="1:13" ht="18.5" x14ac:dyDescent="0.45">
      <c r="A22" s="108" t="s">
        <v>100</v>
      </c>
      <c r="B22" s="108"/>
      <c r="C22" s="108"/>
      <c r="D22" s="108"/>
      <c r="E22" s="108"/>
      <c r="G22" s="112"/>
      <c r="H22" s="113"/>
      <c r="I22" s="113"/>
      <c r="J22" s="113"/>
      <c r="K22" s="113"/>
      <c r="L22" s="113"/>
      <c r="M22" s="114"/>
    </row>
    <row r="23" spans="1:13" x14ac:dyDescent="0.35">
      <c r="A23" s="12" t="s">
        <v>86</v>
      </c>
      <c r="B23" s="12" t="s">
        <v>87</v>
      </c>
      <c r="C23" s="12" t="s">
        <v>15</v>
      </c>
      <c r="D23" s="12" t="s">
        <v>92</v>
      </c>
      <c r="E23" s="12" t="s">
        <v>19</v>
      </c>
      <c r="G23" s="112"/>
      <c r="H23" s="113"/>
      <c r="I23" s="113"/>
      <c r="J23" s="113"/>
      <c r="K23" s="113"/>
      <c r="L23" s="113"/>
      <c r="M23" s="114"/>
    </row>
    <row r="24" spans="1:13" ht="29" x14ac:dyDescent="0.35">
      <c r="A24" s="86" t="str">
        <f>'Study Plan'!A44</f>
        <v>CTLA-GER-XX/ CTHU-HUM-XXX</v>
      </c>
      <c r="B24" s="86" t="str">
        <f>'Study Plan'!B44</f>
        <v>Please select:</v>
      </c>
      <c r="C24" s="74">
        <v>2.5</v>
      </c>
      <c r="D24" s="74" t="s">
        <v>96</v>
      </c>
      <c r="E24" s="76" t="s">
        <v>89</v>
      </c>
      <c r="G24" s="112"/>
      <c r="H24" s="113"/>
      <c r="I24" s="113"/>
      <c r="J24" s="113"/>
      <c r="K24" s="113"/>
      <c r="L24" s="113"/>
      <c r="M24" s="114"/>
    </row>
    <row r="25" spans="1:13" ht="29.5" thickBot="1" x14ac:dyDescent="0.4">
      <c r="A25" s="86" t="str">
        <f>'Study Plan'!A45</f>
        <v>CTLA-GER-XX/ CTHU-HUM-XXX</v>
      </c>
      <c r="B25" s="86" t="str">
        <f>'Study Plan'!B45</f>
        <v>Please select:</v>
      </c>
      <c r="C25" s="74">
        <v>2.5</v>
      </c>
      <c r="D25" s="74" t="s">
        <v>96</v>
      </c>
      <c r="E25" s="76" t="s">
        <v>90</v>
      </c>
      <c r="G25" s="115"/>
      <c r="H25" s="116"/>
      <c r="I25" s="116"/>
      <c r="J25" s="116"/>
      <c r="K25" s="116"/>
      <c r="L25" s="116"/>
      <c r="M25" s="117"/>
    </row>
  </sheetData>
  <mergeCells count="4">
    <mergeCell ref="A1:E1"/>
    <mergeCell ref="A17:E17"/>
    <mergeCell ref="G21:M25"/>
    <mergeCell ref="A22:E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DB5B-8399-45D5-8B41-CFA0EE3DAAD8}">
  <dimension ref="A1:B12"/>
  <sheetViews>
    <sheetView workbookViewId="0">
      <selection activeCell="D7" sqref="D7"/>
    </sheetView>
  </sheetViews>
  <sheetFormatPr defaultRowHeight="14.5" x14ac:dyDescent="0.35"/>
  <cols>
    <col min="1" max="1" width="12.26953125" customWidth="1"/>
    <col min="2" max="2" width="14.54296875" customWidth="1"/>
  </cols>
  <sheetData>
    <row r="1" spans="1:2" x14ac:dyDescent="0.35">
      <c r="A1" t="s">
        <v>19</v>
      </c>
      <c r="B1" t="s">
        <v>88</v>
      </c>
    </row>
    <row r="3" spans="1:2" x14ac:dyDescent="0.35">
      <c r="A3" s="50" t="s">
        <v>89</v>
      </c>
      <c r="B3" s="50">
        <f>SUMIF('Study Plan'!H$14:H$81, "Fall 2023", 'Study Plan'!C$14:C$81)</f>
        <v>30</v>
      </c>
    </row>
    <row r="4" spans="1:2" x14ac:dyDescent="0.35">
      <c r="A4" s="50" t="s">
        <v>90</v>
      </c>
      <c r="B4" s="50">
        <f>SUMIF('Study Plan'!H$14:H$81, "Spring 2024", 'Study Plan'!C$14:C$81)</f>
        <v>30</v>
      </c>
    </row>
    <row r="5" spans="1:2" x14ac:dyDescent="0.35">
      <c r="A5" s="50" t="s">
        <v>184</v>
      </c>
      <c r="B5" s="50">
        <f>SUMIF('Study Plan'!H$14:H$81, "Fall 2024", 'Study Plan'!C$14:C$81)</f>
        <v>0</v>
      </c>
    </row>
    <row r="6" spans="1:2" x14ac:dyDescent="0.35">
      <c r="A6" s="50" t="s">
        <v>185</v>
      </c>
      <c r="B6" s="50">
        <f>SUMIF('Study Plan'!H$14:H$81, "Spring 2025", 'Study Plan'!C$14:C$81)</f>
        <v>0</v>
      </c>
    </row>
    <row r="7" spans="1:2" x14ac:dyDescent="0.35">
      <c r="A7" s="50" t="s">
        <v>186</v>
      </c>
      <c r="B7" s="50">
        <f>SUMIF('Study Plan'!H$14:H$81, "Fall 2025", 'Study Plan'!C$14:C$81)</f>
        <v>0</v>
      </c>
    </row>
    <row r="8" spans="1:2" x14ac:dyDescent="0.35">
      <c r="A8" s="50" t="s">
        <v>187</v>
      </c>
      <c r="B8" s="50">
        <f>SUMIF('Study Plan'!H$14:H$81, "Spring 2026", 'Study Plan'!C$14:C$81)</f>
        <v>0</v>
      </c>
    </row>
    <row r="9" spans="1:2" x14ac:dyDescent="0.35">
      <c r="A9" s="50" t="s">
        <v>188</v>
      </c>
      <c r="B9" s="50">
        <f>SUMIF('Study Plan'!H$14:H$81, "Fall 2026", 'Study Plan'!C$14:C$81)</f>
        <v>0</v>
      </c>
    </row>
    <row r="10" spans="1:2" x14ac:dyDescent="0.35">
      <c r="A10" s="50" t="s">
        <v>189</v>
      </c>
      <c r="B10" s="50">
        <f>SUMIF('Study Plan'!H$14:H$81, "Spring 2027", 'Study Plan'!C$14:C$81)</f>
        <v>0</v>
      </c>
    </row>
    <row r="11" spans="1:2" ht="15" thickBot="1" x14ac:dyDescent="0.4">
      <c r="A11" s="51"/>
      <c r="B11" s="51"/>
    </row>
    <row r="12" spans="1:2" x14ac:dyDescent="0.35">
      <c r="A12" t="s">
        <v>91</v>
      </c>
      <c r="B12">
        <f>SUM(B3:B10)</f>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DF5AC-A127-48CF-ABE6-713227D21074}">
  <dimension ref="A1:E48"/>
  <sheetViews>
    <sheetView topLeftCell="A7" zoomScale="80" zoomScaleNormal="80" workbookViewId="0">
      <selection activeCell="F1" sqref="F1"/>
    </sheetView>
  </sheetViews>
  <sheetFormatPr defaultRowHeight="14.5" x14ac:dyDescent="0.35"/>
  <cols>
    <col min="1" max="1" width="21.6328125" customWidth="1"/>
    <col min="2" max="2" width="25.81640625" customWidth="1"/>
    <col min="3" max="3" width="9.26953125" customWidth="1"/>
    <col min="4" max="4" width="29.81640625" customWidth="1"/>
    <col min="5" max="5" width="8.08984375" customWidth="1"/>
    <col min="8" max="8" width="43.36328125" customWidth="1"/>
  </cols>
  <sheetData>
    <row r="1" spans="1:5" ht="18.5" x14ac:dyDescent="0.45">
      <c r="A1" s="108" t="s">
        <v>43</v>
      </c>
      <c r="B1" s="108"/>
      <c r="C1" s="108"/>
      <c r="D1" s="108"/>
    </row>
    <row r="2" spans="1:5" ht="18.5" x14ac:dyDescent="0.45">
      <c r="A2" s="11"/>
      <c r="B2" s="11"/>
      <c r="C2" s="11"/>
      <c r="D2" s="11"/>
    </row>
    <row r="4" spans="1:5" x14ac:dyDescent="0.35">
      <c r="A4" s="12" t="s">
        <v>44</v>
      </c>
      <c r="B4" s="12" t="s">
        <v>45</v>
      </c>
    </row>
    <row r="5" spans="1:5" ht="29" customHeight="1" x14ac:dyDescent="0.35">
      <c r="A5" s="33" t="s">
        <v>86</v>
      </c>
      <c r="B5" s="33" t="s">
        <v>87</v>
      </c>
      <c r="C5" s="34" t="s">
        <v>18</v>
      </c>
      <c r="D5" s="34" t="s">
        <v>46</v>
      </c>
      <c r="E5" s="34" t="s">
        <v>47</v>
      </c>
    </row>
    <row r="6" spans="1:5" x14ac:dyDescent="0.35">
      <c r="A6" s="15"/>
      <c r="B6" s="15"/>
      <c r="C6" s="22"/>
      <c r="D6" s="15"/>
      <c r="E6" s="15"/>
    </row>
    <row r="7" spans="1:5" x14ac:dyDescent="0.35">
      <c r="A7" s="15"/>
      <c r="B7" s="15"/>
      <c r="C7" s="22"/>
      <c r="D7" s="15"/>
      <c r="E7" s="15"/>
    </row>
    <row r="8" spans="1:5" x14ac:dyDescent="0.35">
      <c r="A8" s="15"/>
      <c r="B8" s="15"/>
      <c r="C8" s="22"/>
      <c r="D8" s="15"/>
      <c r="E8" s="15"/>
    </row>
    <row r="9" spans="1:5" x14ac:dyDescent="0.35">
      <c r="A9" s="15"/>
      <c r="B9" s="15"/>
      <c r="C9" s="22"/>
      <c r="D9" s="15"/>
      <c r="E9" s="15"/>
    </row>
    <row r="10" spans="1:5" x14ac:dyDescent="0.35">
      <c r="A10" s="15"/>
      <c r="B10" s="15"/>
      <c r="C10" s="22"/>
      <c r="D10" s="15"/>
      <c r="E10" s="15"/>
    </row>
    <row r="11" spans="1:5" x14ac:dyDescent="0.35">
      <c r="A11" s="15"/>
      <c r="B11" s="15"/>
      <c r="C11" s="22"/>
      <c r="D11" s="15"/>
      <c r="E11" s="15"/>
    </row>
    <row r="12" spans="1:5" x14ac:dyDescent="0.35">
      <c r="A12" s="15"/>
      <c r="B12" s="15"/>
      <c r="C12" s="22"/>
      <c r="D12" s="15"/>
      <c r="E12" s="15"/>
    </row>
    <row r="13" spans="1:5" x14ac:dyDescent="0.35">
      <c r="A13" s="15"/>
      <c r="B13" s="15"/>
      <c r="C13" s="22"/>
      <c r="D13" s="15"/>
      <c r="E13" s="15"/>
    </row>
    <row r="14" spans="1:5" x14ac:dyDescent="0.35">
      <c r="A14" s="15"/>
      <c r="B14" s="15"/>
      <c r="C14" s="22"/>
      <c r="D14" s="15"/>
      <c r="E14" s="15"/>
    </row>
    <row r="15" spans="1:5" x14ac:dyDescent="0.35">
      <c r="A15" s="15"/>
      <c r="B15" s="15"/>
      <c r="C15" s="22"/>
      <c r="D15" s="15"/>
      <c r="E15" s="15"/>
    </row>
    <row r="16" spans="1:5" x14ac:dyDescent="0.35">
      <c r="A16" s="15"/>
      <c r="B16" s="15"/>
      <c r="C16" s="22"/>
      <c r="D16" s="15"/>
      <c r="E16" s="15"/>
    </row>
    <row r="17" spans="1:5" x14ac:dyDescent="0.35">
      <c r="A17" s="15"/>
      <c r="B17" s="15"/>
      <c r="C17" s="22"/>
      <c r="D17" s="15"/>
      <c r="E17" s="15"/>
    </row>
    <row r="18" spans="1:5" x14ac:dyDescent="0.35">
      <c r="A18" s="15"/>
      <c r="B18" s="15"/>
      <c r="C18" s="22"/>
      <c r="D18" s="15"/>
      <c r="E18" s="15"/>
    </row>
    <row r="19" spans="1:5" x14ac:dyDescent="0.35">
      <c r="A19" s="15"/>
      <c r="B19" s="15"/>
      <c r="C19" s="22"/>
      <c r="D19" s="15"/>
      <c r="E19" s="15"/>
    </row>
    <row r="20" spans="1:5" x14ac:dyDescent="0.35">
      <c r="C20" s="48"/>
    </row>
    <row r="21" spans="1:5" x14ac:dyDescent="0.35">
      <c r="B21" s="12" t="s">
        <v>48</v>
      </c>
      <c r="C21" s="48">
        <f>SUM(C6:C19)</f>
        <v>0</v>
      </c>
    </row>
    <row r="22" spans="1:5" x14ac:dyDescent="0.35">
      <c r="C22" s="48"/>
    </row>
    <row r="23" spans="1:5" x14ac:dyDescent="0.35">
      <c r="C23" s="48"/>
    </row>
    <row r="24" spans="1:5" x14ac:dyDescent="0.35">
      <c r="A24" s="12" t="s">
        <v>49</v>
      </c>
      <c r="B24" s="12" t="s">
        <v>45</v>
      </c>
      <c r="C24" s="48"/>
    </row>
    <row r="25" spans="1:5" ht="43.5" x14ac:dyDescent="0.35">
      <c r="A25" s="33" t="s">
        <v>86</v>
      </c>
      <c r="B25" s="33" t="s">
        <v>87</v>
      </c>
      <c r="C25" s="49" t="s">
        <v>18</v>
      </c>
      <c r="D25" s="34" t="s">
        <v>46</v>
      </c>
      <c r="E25" s="34" t="s">
        <v>47</v>
      </c>
    </row>
    <row r="26" spans="1:5" x14ac:dyDescent="0.35">
      <c r="A26" s="15"/>
      <c r="B26" s="15"/>
      <c r="C26" s="22"/>
      <c r="D26" s="15"/>
      <c r="E26" s="15"/>
    </row>
    <row r="27" spans="1:5" x14ac:dyDescent="0.35">
      <c r="A27" s="15"/>
      <c r="B27" s="15"/>
      <c r="C27" s="22"/>
      <c r="D27" s="15"/>
      <c r="E27" s="15"/>
    </row>
    <row r="28" spans="1:5" x14ac:dyDescent="0.35">
      <c r="A28" s="15"/>
      <c r="B28" s="15"/>
      <c r="C28" s="22"/>
      <c r="D28" s="15"/>
      <c r="E28" s="15"/>
    </row>
    <row r="29" spans="1:5" x14ac:dyDescent="0.35">
      <c r="A29" s="15"/>
      <c r="B29" s="15"/>
      <c r="C29" s="22"/>
      <c r="D29" s="15"/>
      <c r="E29" s="15"/>
    </row>
    <row r="30" spans="1:5" x14ac:dyDescent="0.35">
      <c r="A30" s="15"/>
      <c r="B30" s="15"/>
      <c r="C30" s="22"/>
      <c r="D30" s="15"/>
      <c r="E30" s="15"/>
    </row>
    <row r="31" spans="1:5" x14ac:dyDescent="0.35">
      <c r="A31" s="15"/>
      <c r="B31" s="15"/>
      <c r="C31" s="22"/>
      <c r="D31" s="15"/>
      <c r="E31" s="15"/>
    </row>
    <row r="32" spans="1:5" x14ac:dyDescent="0.35">
      <c r="A32" s="15"/>
      <c r="B32" s="15"/>
      <c r="C32" s="22"/>
      <c r="D32" s="15"/>
      <c r="E32" s="15"/>
    </row>
    <row r="33" spans="1:5" x14ac:dyDescent="0.35">
      <c r="A33" s="15"/>
      <c r="B33" s="15"/>
      <c r="C33" s="22"/>
      <c r="D33" s="15"/>
      <c r="E33" s="15"/>
    </row>
    <row r="34" spans="1:5" x14ac:dyDescent="0.35">
      <c r="A34" s="15"/>
      <c r="B34" s="15"/>
      <c r="C34" s="22"/>
      <c r="D34" s="15"/>
      <c r="E34" s="15"/>
    </row>
    <row r="35" spans="1:5" x14ac:dyDescent="0.35">
      <c r="A35" s="15"/>
      <c r="B35" s="15"/>
      <c r="C35" s="22"/>
      <c r="D35" s="15"/>
      <c r="E35" s="15"/>
    </row>
    <row r="36" spans="1:5" x14ac:dyDescent="0.35">
      <c r="A36" s="15"/>
      <c r="B36" s="15"/>
      <c r="C36" s="22"/>
      <c r="D36" s="15"/>
      <c r="E36" s="15"/>
    </row>
    <row r="37" spans="1:5" x14ac:dyDescent="0.35">
      <c r="A37" s="15"/>
      <c r="B37" s="15"/>
      <c r="C37" s="22"/>
      <c r="D37" s="15"/>
      <c r="E37" s="15"/>
    </row>
    <row r="38" spans="1:5" x14ac:dyDescent="0.35">
      <c r="A38" s="15"/>
      <c r="B38" s="15"/>
      <c r="C38" s="22"/>
      <c r="D38" s="15"/>
      <c r="E38" s="15"/>
    </row>
    <row r="39" spans="1:5" x14ac:dyDescent="0.35">
      <c r="A39" s="15"/>
      <c r="B39" s="15"/>
      <c r="C39" s="22"/>
      <c r="D39" s="15"/>
      <c r="E39" s="15"/>
    </row>
    <row r="40" spans="1:5" x14ac:dyDescent="0.35">
      <c r="C40" s="48"/>
    </row>
    <row r="41" spans="1:5" x14ac:dyDescent="0.35">
      <c r="B41" s="12" t="s">
        <v>50</v>
      </c>
      <c r="C41" s="48">
        <f>SUM(C26:C39)</f>
        <v>0</v>
      </c>
    </row>
    <row r="42" spans="1:5" x14ac:dyDescent="0.35">
      <c r="C42" s="48"/>
    </row>
    <row r="43" spans="1:5" x14ac:dyDescent="0.35">
      <c r="B43" s="12" t="s">
        <v>51</v>
      </c>
      <c r="C43" s="48">
        <f>C21+C41</f>
        <v>0</v>
      </c>
      <c r="D43" s="35" t="s">
        <v>52</v>
      </c>
      <c r="E43" s="36">
        <f>SUM(C43+'Study Plan'!B70)</f>
        <v>0</v>
      </c>
    </row>
    <row r="45" spans="1:5" ht="15" thickBot="1" x14ac:dyDescent="0.4"/>
    <row r="46" spans="1:5" x14ac:dyDescent="0.35">
      <c r="A46" s="37"/>
      <c r="B46" s="38"/>
      <c r="C46" s="38"/>
      <c r="D46" s="38"/>
      <c r="E46" s="39"/>
    </row>
    <row r="47" spans="1:5" ht="15" thickBot="1" x14ac:dyDescent="0.4">
      <c r="A47" s="40" t="s">
        <v>53</v>
      </c>
      <c r="B47" s="41"/>
      <c r="C47" s="42"/>
      <c r="D47" s="43"/>
      <c r="E47" s="44"/>
    </row>
    <row r="48" spans="1:5" ht="15" thickBot="1" x14ac:dyDescent="0.4">
      <c r="A48" s="45"/>
      <c r="B48" s="46"/>
      <c r="C48" s="46"/>
      <c r="D48" s="46"/>
      <c r="E48" s="47"/>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B4C88-3F24-4099-BA42-3A1F174C82D7}">
  <dimension ref="A1:J15"/>
  <sheetViews>
    <sheetView workbookViewId="0">
      <selection activeCell="F15" sqref="F15"/>
    </sheetView>
  </sheetViews>
  <sheetFormatPr defaultRowHeight="14.5" x14ac:dyDescent="0.35"/>
  <cols>
    <col min="1" max="1" width="12.6328125" customWidth="1"/>
    <col min="2" max="2" width="34.26953125" customWidth="1"/>
    <col min="3" max="3" width="11.81640625" customWidth="1"/>
    <col min="4" max="4" width="35.453125" customWidth="1"/>
    <col min="6" max="6" width="19.81640625" customWidth="1"/>
    <col min="8" max="8" width="35.453125" customWidth="1"/>
    <col min="10" max="10" width="31.453125" customWidth="1"/>
  </cols>
  <sheetData>
    <row r="1" spans="1:10" x14ac:dyDescent="0.35">
      <c r="A1" t="s">
        <v>110</v>
      </c>
      <c r="B1" t="s">
        <v>111</v>
      </c>
      <c r="C1" t="s">
        <v>112</v>
      </c>
      <c r="D1" t="s">
        <v>113</v>
      </c>
      <c r="F1" t="s">
        <v>114</v>
      </c>
      <c r="H1" t="s">
        <v>115</v>
      </c>
      <c r="J1" t="s">
        <v>116</v>
      </c>
    </row>
    <row r="2" spans="1:10" x14ac:dyDescent="0.35">
      <c r="A2" t="s">
        <v>23</v>
      </c>
      <c r="B2" t="s">
        <v>25</v>
      </c>
      <c r="C2" t="s">
        <v>23</v>
      </c>
      <c r="D2" t="s">
        <v>25</v>
      </c>
      <c r="F2" t="s">
        <v>117</v>
      </c>
      <c r="H2" t="s">
        <v>126</v>
      </c>
      <c r="J2" t="s">
        <v>126</v>
      </c>
    </row>
    <row r="3" spans="1:10" x14ac:dyDescent="0.35">
      <c r="A3" t="s">
        <v>118</v>
      </c>
      <c r="B3" t="s">
        <v>119</v>
      </c>
      <c r="C3" t="s">
        <v>120</v>
      </c>
      <c r="D3" t="s">
        <v>121</v>
      </c>
      <c r="F3" t="s">
        <v>170</v>
      </c>
      <c r="H3" t="s">
        <v>169</v>
      </c>
      <c r="J3" t="s">
        <v>169</v>
      </c>
    </row>
    <row r="4" spans="1:10" x14ac:dyDescent="0.35">
      <c r="A4" t="s">
        <v>156</v>
      </c>
      <c r="B4" t="s">
        <v>152</v>
      </c>
      <c r="C4" t="s">
        <v>160</v>
      </c>
      <c r="D4" t="s">
        <v>164</v>
      </c>
      <c r="F4" t="s">
        <v>171</v>
      </c>
      <c r="H4" t="s">
        <v>133</v>
      </c>
      <c r="J4" t="s">
        <v>133</v>
      </c>
    </row>
    <row r="5" spans="1:10" x14ac:dyDescent="0.35">
      <c r="A5" t="s">
        <v>122</v>
      </c>
      <c r="B5" t="s">
        <v>123</v>
      </c>
      <c r="C5" t="s">
        <v>124</v>
      </c>
      <c r="D5" t="s">
        <v>125</v>
      </c>
      <c r="F5" t="s">
        <v>172</v>
      </c>
      <c r="H5" t="s">
        <v>170</v>
      </c>
    </row>
    <row r="6" spans="1:10" x14ac:dyDescent="0.35">
      <c r="A6" t="s">
        <v>157</v>
      </c>
      <c r="B6" t="s">
        <v>153</v>
      </c>
      <c r="C6" t="s">
        <v>161</v>
      </c>
      <c r="D6" t="s">
        <v>165</v>
      </c>
      <c r="F6" t="s">
        <v>132</v>
      </c>
      <c r="H6" t="s">
        <v>117</v>
      </c>
    </row>
    <row r="7" spans="1:10" x14ac:dyDescent="0.35">
      <c r="A7" t="s">
        <v>128</v>
      </c>
      <c r="B7" t="s">
        <v>129</v>
      </c>
      <c r="C7" t="s">
        <v>130</v>
      </c>
      <c r="D7" t="s">
        <v>131</v>
      </c>
      <c r="F7" t="s">
        <v>138</v>
      </c>
    </row>
    <row r="8" spans="1:10" x14ac:dyDescent="0.35">
      <c r="A8" t="s">
        <v>134</v>
      </c>
      <c r="B8" t="s">
        <v>135</v>
      </c>
      <c r="C8" t="s">
        <v>136</v>
      </c>
      <c r="D8" t="s">
        <v>137</v>
      </c>
      <c r="F8" t="s">
        <v>127</v>
      </c>
    </row>
    <row r="9" spans="1:10" x14ac:dyDescent="0.35">
      <c r="A9" s="32" t="s">
        <v>183</v>
      </c>
      <c r="B9" t="s">
        <v>139</v>
      </c>
      <c r="C9" s="32" t="s">
        <v>182</v>
      </c>
      <c r="D9" t="s">
        <v>166</v>
      </c>
      <c r="F9" t="s">
        <v>126</v>
      </c>
    </row>
    <row r="10" spans="1:10" x14ac:dyDescent="0.35">
      <c r="A10" t="s">
        <v>158</v>
      </c>
      <c r="B10" t="s">
        <v>154</v>
      </c>
      <c r="C10" t="s">
        <v>140</v>
      </c>
      <c r="D10" t="s">
        <v>141</v>
      </c>
      <c r="F10" t="s">
        <v>133</v>
      </c>
    </row>
    <row r="11" spans="1:10" x14ac:dyDescent="0.35">
      <c r="A11" s="87" t="s">
        <v>159</v>
      </c>
      <c r="B11" t="s">
        <v>155</v>
      </c>
      <c r="C11" t="s">
        <v>162</v>
      </c>
      <c r="D11" t="s">
        <v>167</v>
      </c>
      <c r="F11" s="87" t="s">
        <v>144</v>
      </c>
    </row>
    <row r="12" spans="1:10" x14ac:dyDescent="0.35">
      <c r="A12" t="s">
        <v>145</v>
      </c>
      <c r="B12" t="s">
        <v>146</v>
      </c>
      <c r="C12" t="s">
        <v>163</v>
      </c>
      <c r="D12" t="s">
        <v>168</v>
      </c>
      <c r="F12" t="s">
        <v>149</v>
      </c>
    </row>
    <row r="13" spans="1:10" x14ac:dyDescent="0.35">
      <c r="A13" t="s">
        <v>150</v>
      </c>
      <c r="B13" t="s">
        <v>151</v>
      </c>
      <c r="C13" t="s">
        <v>142</v>
      </c>
      <c r="D13" t="s">
        <v>143</v>
      </c>
    </row>
    <row r="14" spans="1:10" x14ac:dyDescent="0.35">
      <c r="C14" t="s">
        <v>147</v>
      </c>
      <c r="D14" t="s">
        <v>148</v>
      </c>
    </row>
    <row r="15" spans="1:10" x14ac:dyDescent="0.35">
      <c r="C15" s="32" t="s">
        <v>180</v>
      </c>
      <c r="D15" t="s">
        <v>181</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Study Plan</vt:lpstr>
      <vt:lpstr>Entry Advising Form</vt:lpstr>
      <vt:lpstr>Workload Balance</vt:lpstr>
      <vt:lpstr>Extension</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Abo Alatta, Nina</dc:creator>
  <cp:lastModifiedBy>Abo Alatta, Nina</cp:lastModifiedBy>
  <dcterms:created xsi:type="dcterms:W3CDTF">2022-11-24T07:33:28Z</dcterms:created>
  <dcterms:modified xsi:type="dcterms:W3CDTF">2023-08-07T11:57:00Z</dcterms:modified>
</cp:coreProperties>
</file>