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J:\Orga\Admin\AcadServ\03 - Academic Advising Services\CURRENT CASES\Nina\4C Entry Advising F23\"/>
    </mc:Choice>
  </mc:AlternateContent>
  <xr:revisionPtr revIDLastSave="0" documentId="13_ncr:1_{2A92C020-0D6D-4CEC-B658-30B1BDAA4761}" xr6:coauthVersionLast="36" xr6:coauthVersionMax="36" xr10:uidLastSave="{00000000-0000-0000-0000-000000000000}"/>
  <bookViews>
    <workbookView xWindow="0" yWindow="0" windowWidth="19200" windowHeight="6930" xr2:uid="{694D9158-26C9-4F0A-A8E0-9B58931774DE}"/>
  </bookViews>
  <sheets>
    <sheet name="Study Plan" sheetId="1" r:id="rId1"/>
    <sheet name="Entry Advising Form" sheetId="4" r:id="rId2"/>
    <sheet name="Workload Balance" sheetId="3" r:id="rId3"/>
    <sheet name="Extension" sheetId="2" r:id="rId4"/>
    <sheet name="Lists" sheetId="5" state="hidden" r:id="rId5"/>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5" i="1"/>
  <c r="F16" i="1"/>
  <c r="F17" i="1"/>
  <c r="F18" i="1"/>
  <c r="F19" i="1"/>
  <c r="F23" i="1"/>
  <c r="F24" i="1"/>
  <c r="F25" i="1"/>
  <c r="F26" i="1"/>
  <c r="F27" i="1"/>
  <c r="F28" i="1"/>
  <c r="F29" i="1"/>
  <c r="F30" i="1"/>
  <c r="F31" i="1"/>
  <c r="F32" i="1"/>
  <c r="F33" i="1"/>
  <c r="F37" i="1"/>
  <c r="F38" i="1"/>
  <c r="F39" i="1"/>
  <c r="F40" i="1"/>
  <c r="F44" i="1"/>
  <c r="F45" i="1"/>
  <c r="F50" i="1"/>
  <c r="F51" i="1"/>
  <c r="F55" i="1"/>
  <c r="F59" i="1"/>
  <c r="F60" i="1"/>
  <c r="F61" i="1"/>
  <c r="F65" i="1"/>
  <c r="F66" i="1"/>
  <c r="H70" i="1"/>
  <c r="B10" i="3"/>
  <c r="B9" i="3"/>
  <c r="B8" i="3"/>
  <c r="B7" i="3"/>
  <c r="B6" i="3"/>
  <c r="B5" i="3"/>
  <c r="B4" i="3"/>
  <c r="B3" i="3"/>
  <c r="A19" i="1"/>
  <c r="A18" i="1"/>
  <c r="E51" i="1"/>
  <c r="E50" i="1"/>
  <c r="A8" i="4"/>
  <c r="A5" i="4"/>
  <c r="B25" i="4"/>
  <c r="B24" i="4"/>
  <c r="B20" i="4"/>
  <c r="B19" i="4"/>
  <c r="A20" i="4"/>
  <c r="A19" i="4"/>
  <c r="B8" i="4"/>
  <c r="B7" i="4"/>
  <c r="B6" i="4"/>
  <c r="B5" i="4"/>
  <c r="B4" i="4"/>
  <c r="B3" i="4"/>
  <c r="A7" i="4"/>
  <c r="A6" i="4"/>
  <c r="A4" i="4"/>
  <c r="A3" i="4"/>
  <c r="D10" i="4"/>
  <c r="D14" i="4"/>
  <c r="D12" i="4"/>
  <c r="E45" i="1"/>
  <c r="A45" i="1"/>
  <c r="A25" i="4"/>
  <c r="E44" i="1"/>
  <c r="A44" i="1"/>
  <c r="A24" i="4"/>
  <c r="E31" i="1"/>
  <c r="E32" i="1"/>
  <c r="E33" i="1"/>
  <c r="E18" i="1"/>
  <c r="C41" i="2"/>
  <c r="C21" i="2"/>
  <c r="C43" i="2"/>
  <c r="E66" i="1"/>
  <c r="E65" i="1"/>
  <c r="E61" i="1"/>
  <c r="E60" i="1"/>
  <c r="E59" i="1"/>
  <c r="E55" i="1"/>
  <c r="E40" i="1"/>
  <c r="E39" i="1"/>
  <c r="E38" i="1"/>
  <c r="E37" i="1"/>
  <c r="E30" i="1"/>
  <c r="E29" i="1"/>
  <c r="E28" i="1"/>
  <c r="E27" i="1"/>
  <c r="E26" i="1"/>
  <c r="E25" i="1"/>
  <c r="E24" i="1"/>
  <c r="E23" i="1"/>
  <c r="E19" i="1"/>
  <c r="E17" i="1"/>
  <c r="E16" i="1"/>
  <c r="E15" i="1"/>
  <c r="E14" i="1"/>
  <c r="B70" i="1"/>
  <c r="E43" i="2"/>
  <c r="J73" i="1"/>
  <c r="J71" i="1"/>
  <c r="B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1C539475-5F60-49C0-96AD-B2A056F72EBD}">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BE61A31F-3A56-4DFD-AE42-CFBF23A4D0FB}">
      <text>
        <r>
          <rPr>
            <b/>
            <sz val="9"/>
            <color indexed="81"/>
            <rFont val="Tahoma"/>
            <family val="2"/>
          </rPr>
          <t>Please insert the semester in which you have taken/plan to take the module, e.g. Spring 2020</t>
        </r>
        <r>
          <rPr>
            <sz val="9"/>
            <color indexed="81"/>
            <rFont val="Tahoma"/>
            <family val="2"/>
          </rPr>
          <t xml:space="preserve">
</t>
        </r>
      </text>
    </comment>
    <comment ref="G29" authorId="0" shapeId="0" xr:uid="{B7C7B32A-2E4F-449F-B5E3-0302ABBE89EC}">
      <text>
        <r>
          <rPr>
            <b/>
            <sz val="9"/>
            <color indexed="81"/>
            <rFont val="Tahoma"/>
            <family val="2"/>
          </rPr>
          <t>If applicable: replace with minor  CORE module</t>
        </r>
      </text>
    </comment>
    <comment ref="G30" authorId="0" shapeId="0" xr:uid="{CBB6E70A-0C8A-4558-9FDE-4589E970E19E}">
      <text>
        <r>
          <rPr>
            <b/>
            <sz val="9"/>
            <color indexed="81"/>
            <rFont val="Tahoma"/>
            <family val="2"/>
          </rPr>
          <t>If applicable: replace with minor  CORE module</t>
        </r>
        <r>
          <rPr>
            <sz val="9"/>
            <color indexed="81"/>
            <rFont val="Tahoma"/>
            <family val="2"/>
          </rPr>
          <t xml:space="preserve">
</t>
        </r>
      </text>
    </comment>
    <comment ref="G31" authorId="0" shapeId="0" xr:uid="{6C9EB256-2204-4C8F-A1F9-8E5DC47ED425}">
      <text>
        <r>
          <rPr>
            <b/>
            <sz val="9"/>
            <color indexed="81"/>
            <rFont val="Tahoma"/>
            <family val="2"/>
          </rPr>
          <t>The Study Program Handbooks list the default minor modules and their respective CPs</t>
        </r>
        <r>
          <rPr>
            <sz val="9"/>
            <color indexed="81"/>
            <rFont val="Tahoma"/>
            <family val="2"/>
          </rPr>
          <t xml:space="preserve">
</t>
        </r>
      </text>
    </comment>
    <comment ref="F55" authorId="0" shapeId="0" xr:uid="{E2D661C8-37FA-4A7C-9329-9E70BCB63A7F}">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59" authorId="1" shapeId="0" xr:uid="{B573C4A5-60BD-4293-8EE5-19C116D6F493}">
      <text>
        <r>
          <rPr>
            <b/>
            <sz val="9"/>
            <color indexed="81"/>
            <rFont val="Tahoma"/>
            <family val="2"/>
          </rPr>
          <t>If you don't yet know which Specialization modules you will take, please just enter "Specialization" and enter the total number of credits</t>
        </r>
        <r>
          <rPr>
            <sz val="9"/>
            <color indexed="81"/>
            <rFont val="Tahoma"/>
            <family val="2"/>
          </rPr>
          <t xml:space="preserve">
</t>
        </r>
      </text>
    </comment>
    <comment ref="B77" authorId="1" shapeId="0" xr:uid="{EF3B818D-81BD-4B3B-96DF-2A811803406E}">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<sst xmlns="http://schemas.openxmlformats.org/spreadsheetml/2006/main" count="391" uniqueCount="191">
  <si>
    <t xml:space="preserve">Study Plan for </t>
  </si>
  <si>
    <t>Full Name:</t>
  </si>
  <si>
    <t>Minor:</t>
  </si>
  <si>
    <t xml:space="preserve">(Where applicable) Old Major/ Minor:  </t>
  </si>
  <si>
    <t>Study Abroad</t>
  </si>
  <si>
    <t>yes / no</t>
  </si>
  <si>
    <t>PLEASE READ THIS SECTION FIRST! Important notes for filling in the template:</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</si>
  <si>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</si>
  <si>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</si>
  <si>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Usually, you should not plan for more than 35 ECTS/semester. Try to split the courseload in such a way that all semesters are more or less balanced. Don't forget about the possibility to attend courses during the Intersession.</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</si>
  <si>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</si>
  <si>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CHOICE modules</t>
  </si>
  <si>
    <t xml:space="preserve">Total Credits required: 45 </t>
  </si>
  <si>
    <t>Module number</t>
  </si>
  <si>
    <t>Module name</t>
  </si>
  <si>
    <t>CP</t>
  </si>
  <si>
    <t>Earned or Planned</t>
  </si>
  <si>
    <t>Credits earned</t>
  </si>
  <si>
    <t>Credits planned</t>
  </si>
  <si>
    <t>Semester</t>
  </si>
  <si>
    <t xml:space="preserve">Please select: </t>
  </si>
  <si>
    <t>Fall xxxx</t>
  </si>
  <si>
    <t>Spring xxxx</t>
  </si>
  <si>
    <t>CH-XXX</t>
  </si>
  <si>
    <t>CORE modules</t>
  </si>
  <si>
    <t>Please select:</t>
  </si>
  <si>
    <t>Internship/Start-up and Career Skills</t>
  </si>
  <si>
    <t>Total Credits required: 15</t>
  </si>
  <si>
    <t>CA-INT-900-0</t>
  </si>
  <si>
    <t>Specialization modules</t>
  </si>
  <si>
    <t>Specialization</t>
  </si>
  <si>
    <t>Bachelor Thesis &amp; Seminar</t>
  </si>
  <si>
    <t>Thesis</t>
  </si>
  <si>
    <t>Seminar</t>
  </si>
  <si>
    <t xml:space="preserve">Credits earned: </t>
  </si>
  <si>
    <t xml:space="preserve">Credits planned: </t>
  </si>
  <si>
    <t>Total credits for major:</t>
  </si>
  <si>
    <t>Remaining semesters:</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</si>
  <si>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</si>
  <si>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Further Modules</t>
  </si>
  <si>
    <t>Note: Only for extra credits taken on top of the 180 ECTS required for your major!</t>
  </si>
  <si>
    <t>For the purpose of applying for an extension, please fill in the second sheet of this form!</t>
  </si>
  <si>
    <t xml:space="preserve">Total Credits required: 20 </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</si>
  <si>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</si>
  <si>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</si>
  <si>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</si>
  <si>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</si>
  <si>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</si>
  <si>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</si>
  <si>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</si>
  <si>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</si>
  <si>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</si>
  <si>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</si>
  <si>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Signature Academic Advisor</t>
  </si>
  <si>
    <t>CH-241</t>
  </si>
  <si>
    <t>General Logistics</t>
  </si>
  <si>
    <t>CH-240</t>
  </si>
  <si>
    <t>General Industrial Engineering</t>
  </si>
  <si>
    <t>CH-300</t>
  </si>
  <si>
    <t>Intro to International Business</t>
  </si>
  <si>
    <t>CH-301</t>
  </si>
  <si>
    <t>Intro to Finance &amp; Accounting</t>
  </si>
  <si>
    <t>CO-580</t>
  </si>
  <si>
    <t>Production Planning &amp; Control</t>
  </si>
  <si>
    <t>CO-581</t>
  </si>
  <si>
    <t>Product &amp; Production System Design</t>
  </si>
  <si>
    <t>CO-582</t>
  </si>
  <si>
    <t>Process Modelling &amp; Simulation</t>
  </si>
  <si>
    <t>CO-583</t>
  </si>
  <si>
    <t>Operations Research</t>
  </si>
  <si>
    <t>CO-584</t>
  </si>
  <si>
    <t>Lean Supply Management</t>
  </si>
  <si>
    <t>CO-586</t>
  </si>
  <si>
    <t xml:space="preserve">Data Mgt and Analytics in Industry 4.0 </t>
  </si>
  <si>
    <t>CO-600</t>
  </si>
  <si>
    <t>Applied Project Mgt</t>
  </si>
  <si>
    <t>CO-601</t>
  </si>
  <si>
    <t>International Strategic Mgt</t>
  </si>
  <si>
    <t>Fall xxxx/Spring xxxx</t>
  </si>
  <si>
    <t>Applied Calculus</t>
  </si>
  <si>
    <t>Programming in Python</t>
  </si>
  <si>
    <t>Applied Statistics with R</t>
  </si>
  <si>
    <t>CA-S-IEM-80X</t>
  </si>
  <si>
    <t>CA-IEM-800-T</t>
  </si>
  <si>
    <t>CA-IEM-800-S</t>
  </si>
  <si>
    <t>Major: IEM</t>
  </si>
  <si>
    <t>Module Number</t>
  </si>
  <si>
    <t>Module Name</t>
  </si>
  <si>
    <t>Workload CP</t>
  </si>
  <si>
    <t>Fall 2023</t>
  </si>
  <si>
    <t>Spring 2024</t>
  </si>
  <si>
    <t>Total</t>
  </si>
  <si>
    <t>Status</t>
  </si>
  <si>
    <t>CO-XXX</t>
  </si>
  <si>
    <t>Fall / Spring xxxx</t>
  </si>
  <si>
    <t>Methods modules</t>
  </si>
  <si>
    <t>me</t>
  </si>
  <si>
    <t>Logic</t>
  </si>
  <si>
    <t>m</t>
  </si>
  <si>
    <t>Causation /Correlation</t>
  </si>
  <si>
    <t>Language &amp; Humanities Modules</t>
  </si>
  <si>
    <t>Total Credits required: 5</t>
  </si>
  <si>
    <t>New Skills Modules</t>
  </si>
  <si>
    <t>Total Credits required: 20</t>
  </si>
  <si>
    <t>Finite Mathematics</t>
  </si>
  <si>
    <t>Choice Modules</t>
  </si>
  <si>
    <t xml:space="preserve">Minor Option based on free Choice module selection: </t>
  </si>
  <si>
    <t>Major Change option after 1 semester based on free Choice module selection:</t>
  </si>
  <si>
    <t>Major Change option after 1 year based on free Choice module selection:</t>
  </si>
  <si>
    <t xml:space="preserve"> Methods Modules</t>
  </si>
  <si>
    <t>Module No.</t>
  </si>
  <si>
    <t>Free Choice Modules Fall</t>
  </si>
  <si>
    <t>Module No.2</t>
  </si>
  <si>
    <t>Free Choice Modules Spring</t>
  </si>
  <si>
    <t>Minor Options</t>
  </si>
  <si>
    <t>Major Change Options after 1 semester</t>
  </si>
  <si>
    <t>Major Change Options after 1 year</t>
  </si>
  <si>
    <t>BCCB</t>
  </si>
  <si>
    <t>CH-100</t>
  </si>
  <si>
    <t>General Biochemistry</t>
  </si>
  <si>
    <t>CH-101</t>
  </si>
  <si>
    <t>General Cell Biology</t>
  </si>
  <si>
    <t>CH-132</t>
  </si>
  <si>
    <t>Fundamentals of Earth Sciences</t>
  </si>
  <si>
    <t>CH-133</t>
  </si>
  <si>
    <t>Environmental Systems &amp; Global Change</t>
  </si>
  <si>
    <t>GEM</t>
  </si>
  <si>
    <t>CS</t>
  </si>
  <si>
    <t>CH-210</t>
  </si>
  <si>
    <t>General Electrical Engineering I</t>
  </si>
  <si>
    <t>CH-211</t>
  </si>
  <si>
    <t>General Electrical Engineering II</t>
  </si>
  <si>
    <t>ECE</t>
  </si>
  <si>
    <t>ISCP</t>
  </si>
  <si>
    <t>CH-230</t>
  </si>
  <si>
    <t>Programming in C/C++</t>
  </si>
  <si>
    <t>CH-231</t>
  </si>
  <si>
    <t>Algorithms &amp; Data Structures</t>
  </si>
  <si>
    <t>Software Development</t>
  </si>
  <si>
    <t>Programming in Python &amp; C++</t>
  </si>
  <si>
    <t>CH-252</t>
  </si>
  <si>
    <t>Core Algorithms &amp; Data Structures</t>
  </si>
  <si>
    <t>CH-341</t>
  </si>
  <si>
    <t>Essentials of Social Psychology</t>
  </si>
  <si>
    <t>SMP</t>
  </si>
  <si>
    <t>CH-340</t>
  </si>
  <si>
    <t>Essentials of Cognitive Psychology</t>
  </si>
  <si>
    <t>CH-701</t>
  </si>
  <si>
    <t>Data Structures &amp; Processing</t>
  </si>
  <si>
    <t>Data Science</t>
  </si>
  <si>
    <t>CH-700</t>
  </si>
  <si>
    <t>Introduction to Data Science</t>
  </si>
  <si>
    <t>General Medicinal Chemistry &amp; Chemical Biology</t>
  </si>
  <si>
    <t>Analysis</t>
  </si>
  <si>
    <t>Microeconomics</t>
  </si>
  <si>
    <t>Introduction to Social Sciences I</t>
  </si>
  <si>
    <t>CH-110</t>
  </si>
  <si>
    <t>CH-150</t>
  </si>
  <si>
    <t>CH-310</t>
  </si>
  <si>
    <t>CH-320</t>
  </si>
  <si>
    <t>CH-111</t>
  </si>
  <si>
    <t>CH-151</t>
  </si>
  <si>
    <t>CH-311</t>
  </si>
  <si>
    <t>CH-321</t>
  </si>
  <si>
    <t>General Organic Chemistry</t>
  </si>
  <si>
    <t>Linear Algebra</t>
  </si>
  <si>
    <t>Introduction to Computer Science</t>
  </si>
  <si>
    <t>Macroeconomics</t>
  </si>
  <si>
    <t>Introduction to Social Sciences II</t>
  </si>
  <si>
    <t xml:space="preserve">IBA </t>
  </si>
  <si>
    <t>MCCB</t>
  </si>
  <si>
    <t>ES</t>
  </si>
  <si>
    <t>Math</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</si>
  <si>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</si>
  <si>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CTNS-NSK-01/02</t>
  </si>
  <si>
    <t xml:space="preserve">CTNS-NSK-03/04  </t>
  </si>
  <si>
    <t>CTMS-MAT-08</t>
  </si>
  <si>
    <t>CTMS-MAT-11</t>
  </si>
  <si>
    <t>CTMS-MET-03</t>
  </si>
  <si>
    <t>CTMS-SKI-14</t>
  </si>
  <si>
    <t>SDT-103</t>
  </si>
  <si>
    <t>Development in JVM Languages</t>
  </si>
  <si>
    <t>SDT-102</t>
  </si>
  <si>
    <t>SDT-101</t>
  </si>
  <si>
    <t>Fall 2024</t>
  </si>
  <si>
    <t>Spring 2025</t>
  </si>
  <si>
    <t>Fall 2025</t>
  </si>
  <si>
    <t>Spring 2026</t>
  </si>
  <si>
    <t>Fall 2026</t>
  </si>
  <si>
    <t>Spring 2027</t>
  </si>
  <si>
    <t>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</si>
</sst>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8"/>
      <color theme="0"/>
      <name val="Calibri"/>
      <family val="2"/>
      <scheme val="minor"/>
    </font>
    <font>
      <b/>
      <sz val="16"/>
      <color theme="0"/>
      <name val="Calibri"/>
      <family val="2"/>
    </font>
    <font>
      <i/>
      <sz val="11"/>
      <color theme="1"/>
      <name val="Calibri"/>
      <family val="2"/>
      <scheme val="minor"/>
    </font>
    <font>
      <b/>
      <sz val="14"/>
      <color theme="1"/>
      <name val="Calibri"/>
      <family val="2"/>
      <scheme val="minor"/>
    </font>
    <font>
      <sz val="11"/>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b/>
      <sz val="9"/>
      <color indexed="81"/>
      <name val="Tahoma"/>
      <family val="2"/>
    </font>
    <font>
      <b/>
      <u/>
      <sz val="9"/>
      <color indexed="81"/>
      <name val="Tahoma"/>
      <family val="2"/>
    </font>
    <font>
      <sz val="9"/>
      <color indexed="81"/>
      <name val="Tahoma"/>
      <family val="2"/>
    </font>
    <font>
      <b/>
      <sz val="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92D050"/>
        <bgColor indexed="64"/>
      </patternFill>
    </fill>
    <fill>
      <patternFill patternType="solid">
        <fgColor rgb="FFFFCCCC"/>
        <bgColor indexed="64"/>
      </patternFill>
    </fill>
    <fill>
      <patternFill patternType="solid">
        <fgColor theme="5" tint="0.79998168889431442"/>
        <bgColor indexed="64"/>
      </patternFill>
    </fill>
    <fill>
      <patternFill patternType="solid">
        <fgColor rgb="FFFFFF00"/>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s>
  <cellStyleXfs count="1">
    <xf numFmtId="0" fontId="0" fillId="0" borderId="0"/>
  </cellStyleXfs>
  <cellXfs count="118">
    <xf numFmtId="0" fontId="0" fillId="0" borderId="0" xfId="0"/>
    <xf numFmtId="0" fontId="0" fillId="2" borderId="2" xfId="0" applyFill="1" applyBorder="1" applyProtection="1"/>
    <xf numFmtId="0" fontId="2" fillId="3" borderId="3" xfId="0" applyFont="1" applyFill="1" applyBorder="1" applyAlignment="1" applyProtection="1">
      <alignment wrapText="1"/>
      <protection locked="0"/>
    </xf>
    <xf numFmtId="0" fontId="0" fillId="2" borderId="4" xfId="0" applyFill="1" applyBorder="1" applyProtection="1"/>
    <xf numFmtId="0" fontId="0" fillId="0" borderId="0" xfId="0" applyBorder="1" applyProtection="1"/>
    <xf numFmtId="0" fontId="0" fillId="0" borderId="5" xfId="0" applyBorder="1" applyProtection="1"/>
    <xf numFmtId="0" fontId="2" fillId="3" borderId="3" xfId="0" applyFont="1" applyFill="1" applyBorder="1" applyAlignment="1" applyProtection="1">
      <alignment horizontal="left" wrapText="1"/>
      <protection locked="0"/>
    </xf>
    <xf numFmtId="0" fontId="4" fillId="4" borderId="0" xfId="0" applyFont="1" applyFill="1" applyBorder="1" applyProtection="1"/>
    <xf numFmtId="0" fontId="3" fillId="4" borderId="0" xfId="0" applyFont="1" applyFill="1" applyBorder="1" applyProtection="1"/>
    <xf numFmtId="0" fontId="3" fillId="4" borderId="5" xfId="0" applyFont="1" applyFill="1" applyBorder="1" applyProtection="1"/>
    <xf numFmtId="0" fontId="1" fillId="0" borderId="0" xfId="0" applyFont="1" applyBorder="1" applyAlignment="1" applyProtection="1">
      <alignment horizontal="left" wrapText="1"/>
    </xf>
    <xf numFmtId="0" fontId="6" fillId="0" borderId="0" xfId="0" applyFont="1" applyAlignment="1">
      <alignment horizontal="center"/>
    </xf>
    <xf numFmtId="0" fontId="2" fillId="0" borderId="0" xfId="0" applyFont="1"/>
    <xf numFmtId="0" fontId="2" fillId="0" borderId="3" xfId="0" applyFont="1" applyBorder="1" applyAlignment="1" applyProtection="1">
      <alignment horizontal="center" wrapText="1"/>
    </xf>
    <xf numFmtId="0" fontId="2" fillId="0" borderId="3" xfId="0" applyFont="1" applyBorder="1" applyAlignment="1" applyProtection="1">
      <alignment horizontal="center"/>
    </xf>
    <xf numFmtId="1" fontId="0" fillId="3" borderId="3" xfId="0" applyNumberFormat="1" applyFill="1" applyBorder="1" applyAlignment="1" applyProtection="1">
      <alignment wrapText="1"/>
      <protection locked="0"/>
    </xf>
    <xf numFmtId="0" fontId="0" fillId="3" borderId="3" xfId="0" applyFill="1" applyBorder="1" applyAlignment="1" applyProtection="1">
      <alignment wrapText="1"/>
      <protection locked="0"/>
    </xf>
    <xf numFmtId="2" fontId="0" fillId="3" borderId="3" xfId="0" applyNumberFormat="1" applyFill="1" applyBorder="1" applyAlignment="1" applyProtection="1">
      <alignment wrapText="1"/>
      <protection locked="0"/>
    </xf>
    <xf numFmtId="2" fontId="0" fillId="3" borderId="3" xfId="0" applyNumberFormat="1" applyFill="1" applyBorder="1" applyAlignment="1" applyProtection="1">
      <alignment wrapText="1"/>
    </xf>
    <xf numFmtId="0" fontId="0" fillId="5" borderId="3" xfId="0" applyFill="1" applyBorder="1" applyAlignment="1" applyProtection="1">
      <alignment wrapText="1"/>
      <protection locked="0"/>
    </xf>
    <xf numFmtId="2" fontId="0" fillId="5" borderId="3" xfId="0" applyNumberFormat="1" applyFill="1" applyBorder="1" applyAlignment="1" applyProtection="1">
      <alignment wrapText="1"/>
      <protection locked="0"/>
    </xf>
    <xf numFmtId="2" fontId="0" fillId="5" borderId="3" xfId="0" applyNumberFormat="1" applyFill="1" applyBorder="1" applyAlignment="1" applyProtection="1">
      <alignment wrapText="1"/>
    </xf>
    <xf numFmtId="164" fontId="0" fillId="3" borderId="3" xfId="0" applyNumberFormat="1" applyFill="1" applyBorder="1" applyAlignment="1" applyProtection="1">
      <alignment wrapText="1"/>
      <protection locked="0"/>
    </xf>
    <xf numFmtId="2" fontId="1" fillId="3" borderId="3" xfId="0" applyNumberFormat="1" applyFont="1" applyFill="1" applyBorder="1" applyAlignment="1" applyProtection="1">
      <alignment wrapText="1"/>
    </xf>
    <xf numFmtId="2" fontId="7" fillId="3" borderId="3" xfId="0" applyNumberFormat="1" applyFont="1" applyFill="1" applyBorder="1" applyAlignment="1" applyProtection="1">
      <alignment wrapText="1"/>
    </xf>
    <xf numFmtId="2" fontId="2" fillId="0" borderId="0" xfId="0" applyNumberFormat="1" applyFont="1" applyAlignment="1">
      <alignment horizontal="left"/>
    </xf>
    <xf numFmtId="2" fontId="8" fillId="0" borderId="0" xfId="0" applyNumberFormat="1" applyFont="1"/>
    <xf numFmtId="2" fontId="6" fillId="6" borderId="14" xfId="0" applyNumberFormat="1" applyFont="1" applyFill="1" applyBorder="1" applyProtection="1"/>
    <xf numFmtId="2" fontId="8" fillId="0" borderId="0" xfId="0" applyNumberFormat="1" applyFont="1" applyAlignment="1">
      <alignment horizontal="left"/>
    </xf>
    <xf numFmtId="2" fontId="9" fillId="0" borderId="0" xfId="0" applyNumberFormat="1" applyFont="1"/>
    <xf numFmtId="2" fontId="9" fillId="0" borderId="0" xfId="0" applyNumberFormat="1" applyFont="1" applyAlignment="1">
      <alignment horizontal="left"/>
    </xf>
    <xf numFmtId="0" fontId="10" fillId="0" borderId="0" xfId="0" applyFont="1"/>
    <xf numFmtId="0" fontId="1" fillId="0" borderId="0" xfId="0" applyFont="1"/>
    <xf numFmtId="0" fontId="2" fillId="0" borderId="3" xfId="0" applyFont="1" applyBorder="1"/>
    <xf numFmtId="0" fontId="2" fillId="0" borderId="3" xfId="0" applyFont="1" applyBorder="1" applyAlignment="1">
      <alignment wrapText="1"/>
    </xf>
    <xf numFmtId="0" fontId="8" fillId="0" borderId="0" xfId="0" applyFont="1"/>
    <xf numFmtId="2" fontId="0" fillId="0" borderId="0" xfId="0" applyNumberFormat="1"/>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164" fontId="0" fillId="0" borderId="0" xfId="0" applyNumberFormat="1"/>
    <xf numFmtId="164" fontId="2" fillId="0" borderId="3" xfId="0" applyNumberFormat="1" applyFont="1" applyBorder="1" applyAlignment="1">
      <alignment wrapText="1"/>
    </xf>
    <xf numFmtId="0" fontId="0" fillId="0" borderId="3" xfId="0" applyBorder="1"/>
    <xf numFmtId="0" fontId="0" fillId="0" borderId="15" xfId="0" applyBorder="1"/>
    <xf numFmtId="0" fontId="6" fillId="0" borderId="0" xfId="0" applyFont="1" applyAlignment="1">
      <alignment horizontal="center"/>
    </xf>
    <xf numFmtId="0" fontId="6" fillId="2" borderId="1" xfId="0" applyFont="1" applyFill="1" applyBorder="1" applyProtection="1"/>
    <xf numFmtId="1" fontId="0" fillId="3" borderId="16" xfId="0" applyNumberFormat="1" applyFill="1" applyBorder="1" applyAlignment="1" applyProtection="1">
      <alignment wrapText="1"/>
      <protection locked="0"/>
    </xf>
    <xf numFmtId="0" fontId="0" fillId="3" borderId="16" xfId="0" applyFill="1" applyBorder="1" applyAlignment="1" applyProtection="1">
      <alignment wrapText="1"/>
      <protection locked="0"/>
    </xf>
    <xf numFmtId="2" fontId="0" fillId="3" borderId="16" xfId="0" applyNumberFormat="1" applyFill="1" applyBorder="1" applyAlignment="1" applyProtection="1">
      <alignment wrapText="1"/>
    </xf>
    <xf numFmtId="2" fontId="0" fillId="3" borderId="16" xfId="0" applyNumberFormat="1" applyFill="1" applyBorder="1" applyAlignment="1" applyProtection="1">
      <alignment wrapText="1"/>
      <protection locked="0"/>
    </xf>
    <xf numFmtId="0" fontId="0" fillId="5" borderId="17" xfId="0" applyFill="1" applyBorder="1" applyAlignment="1" applyProtection="1">
      <alignment wrapText="1"/>
      <protection locked="0"/>
    </xf>
    <xf numFmtId="0" fontId="0" fillId="5" borderId="18" xfId="0" applyFill="1" applyBorder="1" applyAlignment="1" applyProtection="1">
      <alignment wrapText="1"/>
      <protection locked="0"/>
    </xf>
    <xf numFmtId="0" fontId="0" fillId="5" borderId="19" xfId="0" applyFill="1" applyBorder="1" applyAlignment="1" applyProtection="1">
      <alignment wrapText="1"/>
      <protection locked="0"/>
    </xf>
    <xf numFmtId="0" fontId="0" fillId="5" borderId="20" xfId="0" applyFill="1" applyBorder="1" applyAlignment="1" applyProtection="1">
      <alignment wrapText="1"/>
      <protection locked="0"/>
    </xf>
    <xf numFmtId="0" fontId="0" fillId="5" borderId="21" xfId="0" applyFill="1" applyBorder="1" applyAlignment="1" applyProtection="1">
      <alignment wrapText="1"/>
      <protection locked="0"/>
    </xf>
    <xf numFmtId="0" fontId="0" fillId="5" borderId="22" xfId="0" applyFill="1" applyBorder="1" applyAlignment="1" applyProtection="1">
      <alignment wrapText="1"/>
      <protection locked="0"/>
    </xf>
    <xf numFmtId="0" fontId="0" fillId="5" borderId="23" xfId="0" applyFill="1" applyBorder="1" applyAlignment="1" applyProtection="1">
      <alignment wrapText="1"/>
      <protection locked="0"/>
    </xf>
    <xf numFmtId="0" fontId="0" fillId="5" borderId="24" xfId="0" applyFill="1" applyBorder="1" applyAlignment="1" applyProtection="1">
      <alignment wrapText="1"/>
      <protection locked="0"/>
    </xf>
    <xf numFmtId="2" fontId="0" fillId="5" borderId="18" xfId="0" applyNumberFormat="1" applyFill="1" applyBorder="1" applyAlignment="1" applyProtection="1">
      <alignment wrapText="1"/>
      <protection locked="0"/>
    </xf>
    <xf numFmtId="2" fontId="0" fillId="5" borderId="23" xfId="0" applyNumberFormat="1" applyFill="1" applyBorder="1" applyAlignment="1" applyProtection="1">
      <alignment wrapText="1"/>
      <protection locked="0"/>
    </xf>
    <xf numFmtId="2" fontId="0" fillId="5" borderId="16" xfId="0" applyNumberFormat="1" applyFill="1" applyBorder="1" applyAlignment="1" applyProtection="1">
      <alignment wrapText="1"/>
      <protection locked="0"/>
    </xf>
    <xf numFmtId="2" fontId="0" fillId="5" borderId="16" xfId="0" applyNumberFormat="1" applyFill="1" applyBorder="1" applyAlignment="1" applyProtection="1">
      <alignment wrapText="1"/>
    </xf>
    <xf numFmtId="2" fontId="0" fillId="5" borderId="25" xfId="0" applyNumberFormat="1" applyFill="1" applyBorder="1" applyAlignment="1" applyProtection="1">
      <alignment wrapText="1"/>
      <protection locked="0"/>
    </xf>
    <xf numFmtId="2" fontId="0" fillId="5" borderId="25" xfId="0" applyNumberFormat="1" applyFill="1" applyBorder="1" applyAlignment="1" applyProtection="1">
      <alignment wrapText="1"/>
    </xf>
    <xf numFmtId="2" fontId="0" fillId="5" borderId="23" xfId="0" applyNumberFormat="1" applyFill="1" applyBorder="1" applyAlignment="1" applyProtection="1">
      <alignment wrapText="1"/>
    </xf>
    <xf numFmtId="1" fontId="0" fillId="8" borderId="3" xfId="0" applyNumberFormat="1" applyFill="1" applyBorder="1" applyAlignment="1" applyProtection="1">
      <alignment wrapText="1"/>
      <protection locked="0"/>
    </xf>
    <xf numFmtId="2" fontId="0" fillId="8" borderId="3" xfId="0" applyNumberFormat="1" applyFill="1" applyBorder="1" applyAlignment="1" applyProtection="1">
      <alignment wrapText="1"/>
    </xf>
    <xf numFmtId="2" fontId="0" fillId="8" borderId="3" xfId="0" applyNumberFormat="1" applyFill="1" applyBorder="1" applyAlignment="1" applyProtection="1">
      <alignment wrapText="1"/>
      <protection locked="0"/>
    </xf>
    <xf numFmtId="0" fontId="0" fillId="8" borderId="3" xfId="0" applyFill="1" applyBorder="1" applyAlignment="1" applyProtection="1">
      <alignment wrapText="1"/>
      <protection locked="0"/>
    </xf>
    <xf numFmtId="2" fontId="1" fillId="3" borderId="16" xfId="0" applyNumberFormat="1" applyFont="1" applyFill="1" applyBorder="1" applyAlignment="1" applyProtection="1">
      <alignment wrapText="1"/>
    </xf>
    <xf numFmtId="1" fontId="0" fillId="8" borderId="3" xfId="0" applyNumberFormat="1" applyFill="1" applyBorder="1" applyAlignment="1" applyProtection="1"/>
    <xf numFmtId="1" fontId="0" fillId="3" borderId="3" xfId="0" applyNumberFormat="1" applyFill="1" applyBorder="1" applyAlignment="1" applyProtection="1">
      <alignment wrapText="1"/>
    </xf>
    <xf numFmtId="0" fontId="0" fillId="3" borderId="3" xfId="0" applyFill="1" applyBorder="1" applyAlignment="1" applyProtection="1">
      <alignment wrapText="1"/>
    </xf>
    <xf numFmtId="0" fontId="0" fillId="3" borderId="3" xfId="0" applyFill="1" applyBorder="1"/>
    <xf numFmtId="1" fontId="0" fillId="5" borderId="3" xfId="0" applyNumberFormat="1" applyFill="1" applyBorder="1" applyAlignment="1"/>
    <xf numFmtId="2" fontId="0" fillId="5" borderId="3" xfId="0" applyNumberFormat="1" applyFill="1" applyBorder="1"/>
    <xf numFmtId="0" fontId="0" fillId="5" borderId="3" xfId="0" applyFill="1" applyBorder="1"/>
    <xf numFmtId="0" fontId="14" fillId="0" borderId="0" xfId="0" applyFont="1"/>
    <xf numFmtId="1" fontId="0" fillId="8" borderId="3" xfId="0" applyNumberFormat="1" applyFill="1" applyBorder="1" applyAlignment="1" applyProtection="1">
      <alignment wrapText="1"/>
    </xf>
    <xf numFmtId="0" fontId="0" fillId="9" borderId="0" xfId="0" applyFill="1"/>
    <xf numFmtId="1" fontId="0" fillId="5" borderId="3" xfId="0" applyNumberFormat="1" applyFill="1" applyBorder="1" applyAlignment="1" applyProtection="1">
      <alignment wrapText="1"/>
    </xf>
    <xf numFmtId="0" fontId="2" fillId="3" borderId="2" xfId="0" applyFont="1" applyFill="1" applyBorder="1" applyAlignment="1" applyProtection="1">
      <alignment horizontal="left" wrapText="1"/>
      <protection locked="0"/>
    </xf>
    <xf numFmtId="0" fontId="0" fillId="7" borderId="6" xfId="0" applyFill="1" applyBorder="1" applyAlignment="1">
      <alignment horizontal="left" wrapText="1"/>
    </xf>
    <xf numFmtId="0" fontId="0" fillId="7" borderId="7" xfId="0" applyFill="1" applyBorder="1" applyAlignment="1">
      <alignment horizontal="left" wrapText="1"/>
    </xf>
    <xf numFmtId="0" fontId="0" fillId="7" borderId="8" xfId="0"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0" fillId="7" borderId="13" xfId="0" applyFill="1" applyBorder="1" applyAlignment="1">
      <alignment horizontal="left" wrapText="1"/>
    </xf>
    <xf numFmtId="0" fontId="2" fillId="3" borderId="3" xfId="0" applyFont="1" applyFill="1" applyBorder="1" applyAlignment="1" applyProtection="1">
      <alignment horizontal="left" wrapText="1"/>
      <protection locked="0"/>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7" borderId="9" xfId="0" applyFill="1" applyBorder="1" applyAlignment="1">
      <alignment horizontal="left" wrapText="1"/>
    </xf>
    <xf numFmtId="0" fontId="0" fillId="7" borderId="0" xfId="0" applyFill="1" applyBorder="1" applyAlignment="1">
      <alignment horizontal="left" wrapText="1"/>
    </xf>
    <xf numFmtId="0" fontId="0" fillId="7" borderId="10" xfId="0" applyFill="1" applyBorder="1" applyAlignment="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6" fillId="0" borderId="0" xfId="0" applyFont="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16</xdr:row>
      <xdr:rowOff>57150</xdr:rowOff>
    </xdr:to>
    <xdr:sp macro="" textlink="">
      <xdr:nvSpPr>
        <xdr:cNvPr id="2" name="TextBox 1">
          <a:extLst>
            <a:ext uri="{FF2B5EF4-FFF2-40B4-BE49-F238E27FC236}">
              <a16:creationId xmlns:a16="http://schemas.microsoft.com/office/drawing/2014/main" id="{12038F1F-206E-46C2-8B3C-6420FFF85420}"/>
            </a:ext>
          </a:extLst>
        </xdr:cNvPr>
        <xdr:cNvSpPr txBox="1"/>
      </xdr:nvSpPr>
      <xdr:spPr>
        <a:xfrm>
          <a:off x="6661150" y="393700"/>
          <a:ext cx="3035300" cy="266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05377-6FBD-437A-BB27-5578B19C8EF5}" name="Table5" displayName="Table5" ref="F1:F12" totalsRowShown="0">
  <autoFilter ref="F1:F12" xr:uid="{A634EBD8-B517-492D-80BA-1EE950D13A2A}"/>
  <tableColumns count="1">
    <tableColumn id="1" xr3:uid="{C0E728D5-06B5-442D-B39D-352992A3AE50}" name="Minor Options"/>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98BF54-9E6A-4A0B-B1F4-1B4D0C391816}" name="Table6" displayName="Table6" ref="H1:H6" totalsRowShown="0">
  <autoFilter ref="H1:H6" xr:uid="{0BA77DB9-90B0-4BEA-B281-81CC1D3217CC}"/>
  <tableColumns count="1">
    <tableColumn id="1" xr3:uid="{E5C15B25-E58C-45D8-B7E4-928AD9B54966}" name="Major Change Options after 1 semester"/>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FADC-4DDF-43EB-97C5-7358169016CD}" name="Table7" displayName="Table7" ref="J1:J6" totalsRowShown="0">
  <autoFilter ref="J1:J6" xr:uid="{4A752980-171B-43C5-89B7-020F9E3BFBF1}"/>
  <tableColumns count="1">
    <tableColumn id="1" xr3:uid="{D904EEE5-2A04-43B8-BDE7-73B47A24D13E}" name="Major Change Options after 1 year"/>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084C5A-3F11-4BEB-AE01-E69C48775369}" name="Table8" displayName="Table8" ref="A1:D15" totalsRowShown="0">
  <autoFilter ref="A1:D15" xr:uid="{64EC0950-C60A-4822-823C-641BEAB4A39A}"/>
  <tableColumns count="4">
    <tableColumn id="1" xr3:uid="{32A401D5-9E6C-42B6-A9E4-8674DC177DC5}" name="Module No."/>
    <tableColumn id="2" xr3:uid="{D95F9DB5-BD2E-4E20-9FEC-B6E733FFB43C}" name="Free Choice Modules Fall"/>
    <tableColumn id="4" xr3:uid="{51B93CE6-55EC-447E-871B-708AC93107D2}" name="Module No.2"/>
    <tableColumn id="5" xr3:uid="{5FB2A275-981B-451F-9400-4C7312E034FA}" name="Free Choice Modules Spring"/>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66B7-9DC9-4736-A72B-0D95272AE493}">
  <dimension ref="A1:O85"/>
  <sheetViews>
    <sheetView tabSelected="1" zoomScale="80" zoomScaleNormal="80" workbookViewId="0">
      <selection activeCell="K2" sqref="K2"/>
    </sheetView>
  </sheetViews>
  <sheetFormatPr defaultColWidth="8.81640625" defaultRowHeight="14.5" x14ac:dyDescent="0.35"/>
  <cols>
    <col min="1" max="1" width="15.453125" customWidth="1"/>
    <col min="2" max="2" width="35.90625" customWidth="1"/>
    <col min="3" max="3" width="10.90625" customWidth="1"/>
    <col min="4" max="4" width="13" customWidth="1"/>
    <col min="8" max="8" width="21.453125" customWidth="1"/>
    <col min="9" max="9" width="24.7265625" customWidth="1"/>
    <col min="10" max="10" width="14.7265625" customWidth="1"/>
    <col min="11" max="11" width="13.26953125" customWidth="1"/>
  </cols>
  <sheetData>
    <row r="1" spans="1:10" ht="21" customHeight="1" x14ac:dyDescent="0.45">
      <c r="A1" s="53" t="s">
        <v>0</v>
      </c>
      <c r="B1" s="89" t="s">
        <v>1</v>
      </c>
      <c r="C1" s="89"/>
      <c r="D1" s="89"/>
      <c r="E1" s="1"/>
      <c r="F1" s="1"/>
      <c r="G1" s="1"/>
      <c r="H1" s="2" t="s">
        <v>85</v>
      </c>
      <c r="I1" s="2" t="s">
        <v>2</v>
      </c>
      <c r="J1" s="3"/>
    </row>
    <row r="2" spans="1:10" ht="14.5" customHeight="1" x14ac:dyDescent="0.35">
      <c r="A2" s="4"/>
      <c r="B2" s="4"/>
      <c r="C2" s="4"/>
      <c r="D2" s="4"/>
      <c r="E2" s="4"/>
      <c r="F2" s="4"/>
      <c r="G2" s="4"/>
      <c r="H2" s="96" t="s">
        <v>3</v>
      </c>
      <c r="I2" s="96"/>
      <c r="J2" s="5"/>
    </row>
    <row r="3" spans="1:10" ht="21.75" customHeight="1" x14ac:dyDescent="0.35">
      <c r="A3" s="4"/>
      <c r="B3" s="4"/>
      <c r="C3" s="4"/>
      <c r="D3" s="4"/>
      <c r="E3" s="4"/>
      <c r="F3" s="4"/>
      <c r="G3" s="4"/>
      <c r="H3" s="6" t="s">
        <v>4</v>
      </c>
      <c r="I3" s="6" t="s">
        <v>5</v>
      </c>
      <c r="J3" s="5"/>
    </row>
    <row r="4" spans="1:10" ht="29.25" customHeight="1" thickBot="1" x14ac:dyDescent="0.6">
      <c r="A4" s="7" t="s">
        <v>6</v>
      </c>
      <c r="B4" s="8"/>
      <c r="C4" s="8"/>
      <c r="D4" s="8"/>
      <c r="E4" s="8"/>
      <c r="F4" s="8"/>
      <c r="G4" s="8"/>
      <c r="H4" s="8"/>
      <c r="I4" s="8"/>
      <c r="J4" s="9"/>
    </row>
    <row r="5" spans="1:10" ht="46.5" customHeight="1" thickBot="1" x14ac:dyDescent="0.4">
      <c r="A5" s="106" t="s">
        <v>190</v>
      </c>
      <c r="B5" s="106"/>
      <c r="C5" s="106"/>
      <c r="D5" s="106"/>
      <c r="E5" s="106"/>
      <c r="F5" s="106"/>
      <c r="G5" s="106"/>
      <c r="H5" s="106"/>
      <c r="I5" s="106"/>
      <c r="J5" s="107"/>
    </row>
    <row r="6" spans="1:10" ht="31.5" customHeight="1" x14ac:dyDescent="0.35">
      <c r="A6" s="97" t="s">
        <v>7</v>
      </c>
      <c r="B6" s="97"/>
      <c r="C6" s="97"/>
      <c r="D6" s="97"/>
      <c r="E6" s="97"/>
      <c r="F6" s="97"/>
      <c r="G6" s="97"/>
      <c r="H6" s="97"/>
      <c r="I6" s="97"/>
      <c r="J6" s="98"/>
    </row>
    <row r="7" spans="1:10" ht="31.5" customHeight="1" x14ac:dyDescent="0.35">
      <c r="A7" s="99" t="s">
        <v>8</v>
      </c>
      <c r="B7" s="99"/>
      <c r="C7" s="99"/>
      <c r="D7" s="99"/>
      <c r="E7" s="99"/>
      <c r="F7" s="99"/>
      <c r="G7" s="99"/>
      <c r="H7" s="99"/>
      <c r="I7" s="99"/>
      <c r="J7" s="100"/>
    </row>
    <row r="8" spans="1:10" ht="14.5" customHeight="1" x14ac:dyDescent="0.35">
      <c r="A8" s="99" t="s">
        <v>9</v>
      </c>
      <c r="B8" s="99"/>
      <c r="C8" s="99"/>
      <c r="D8" s="99"/>
      <c r="E8" s="99"/>
      <c r="F8" s="99"/>
      <c r="G8" s="99"/>
      <c r="H8" s="99"/>
      <c r="I8" s="99"/>
      <c r="J8" s="100"/>
    </row>
    <row r="9" spans="1:10" ht="14.5" customHeight="1" x14ac:dyDescent="0.35">
      <c r="A9" s="99" t="s">
        <v>10</v>
      </c>
      <c r="B9" s="99"/>
      <c r="C9" s="99"/>
      <c r="D9" s="99"/>
      <c r="E9" s="99"/>
      <c r="F9" s="99"/>
      <c r="G9" s="99"/>
      <c r="H9" s="99"/>
      <c r="I9" s="99"/>
      <c r="J9" s="100"/>
    </row>
    <row r="10" spans="1:10" ht="14.25" customHeight="1" thickBot="1" x14ac:dyDescent="0.4">
      <c r="A10" s="101"/>
      <c r="B10" s="101"/>
      <c r="C10" s="101"/>
      <c r="D10" s="101"/>
      <c r="E10" s="101"/>
      <c r="F10" s="101"/>
      <c r="G10" s="101"/>
      <c r="H10" s="101"/>
      <c r="I10" s="101"/>
      <c r="J10" s="102"/>
    </row>
    <row r="11" spans="1:10" x14ac:dyDescent="0.35">
      <c r="A11" s="10"/>
      <c r="B11" s="10"/>
      <c r="C11" s="10"/>
      <c r="D11" s="10"/>
      <c r="E11" s="10"/>
      <c r="F11" s="10"/>
      <c r="G11" s="10"/>
      <c r="H11" s="10"/>
      <c r="I11" s="10"/>
      <c r="J11" s="10"/>
    </row>
    <row r="12" spans="1:10" ht="18.5" x14ac:dyDescent="0.45">
      <c r="B12" s="11" t="s">
        <v>11</v>
      </c>
      <c r="C12" s="11"/>
      <c r="D12" s="11"/>
      <c r="H12" s="12" t="s">
        <v>12</v>
      </c>
    </row>
    <row r="13" spans="1:10" ht="29" x14ac:dyDescent="0.35">
      <c r="A13" s="13" t="s">
        <v>13</v>
      </c>
      <c r="B13" s="14" t="s">
        <v>14</v>
      </c>
      <c r="C13" s="14" t="s">
        <v>15</v>
      </c>
      <c r="D13" s="13" t="s">
        <v>16</v>
      </c>
      <c r="E13" s="13" t="s">
        <v>17</v>
      </c>
      <c r="F13" s="13" t="s">
        <v>18</v>
      </c>
      <c r="G13" s="13" t="s">
        <v>92</v>
      </c>
      <c r="H13" s="13" t="s">
        <v>19</v>
      </c>
    </row>
    <row r="14" spans="1:10" x14ac:dyDescent="0.35">
      <c r="A14" s="15" t="s">
        <v>54</v>
      </c>
      <c r="B14" s="16" t="s">
        <v>55</v>
      </c>
      <c r="C14" s="18">
        <v>7.5</v>
      </c>
      <c r="D14" s="17" t="s">
        <v>20</v>
      </c>
      <c r="E14" s="18" t="str">
        <f>IF(D14="Earned",C14,"")</f>
        <v/>
      </c>
      <c r="F14" s="18" t="str">
        <f>IF(D14="Planned",C14,"")</f>
        <v/>
      </c>
      <c r="G14" s="18" t="s">
        <v>98</v>
      </c>
      <c r="H14" s="16" t="s">
        <v>89</v>
      </c>
    </row>
    <row r="15" spans="1:10" x14ac:dyDescent="0.35">
      <c r="A15" s="15" t="s">
        <v>56</v>
      </c>
      <c r="B15" s="16" t="s">
        <v>57</v>
      </c>
      <c r="C15" s="18">
        <v>7.5</v>
      </c>
      <c r="D15" s="17" t="s">
        <v>20</v>
      </c>
      <c r="E15" s="18" t="str">
        <f t="shared" ref="E15:E19" si="0">IF(D15="Earned",C15,"")</f>
        <v/>
      </c>
      <c r="F15" s="18" t="str">
        <f t="shared" ref="F15:F19" si="1">IF(D15="Planned",C15,"")</f>
        <v/>
      </c>
      <c r="G15" s="18" t="s">
        <v>98</v>
      </c>
      <c r="H15" s="16" t="s">
        <v>90</v>
      </c>
    </row>
    <row r="16" spans="1:10" x14ac:dyDescent="0.35">
      <c r="A16" s="15" t="s">
        <v>58</v>
      </c>
      <c r="B16" s="16" t="s">
        <v>59</v>
      </c>
      <c r="C16" s="18">
        <v>7.5</v>
      </c>
      <c r="D16" s="17" t="s">
        <v>20</v>
      </c>
      <c r="E16" s="18" t="str">
        <f t="shared" si="0"/>
        <v/>
      </c>
      <c r="F16" s="18" t="str">
        <f t="shared" si="1"/>
        <v/>
      </c>
      <c r="G16" s="18" t="s">
        <v>98</v>
      </c>
      <c r="H16" s="16" t="s">
        <v>89</v>
      </c>
    </row>
    <row r="17" spans="1:8" x14ac:dyDescent="0.35">
      <c r="A17" s="15" t="s">
        <v>60</v>
      </c>
      <c r="B17" s="16" t="s">
        <v>61</v>
      </c>
      <c r="C17" s="18">
        <v>7.5</v>
      </c>
      <c r="D17" s="17" t="s">
        <v>20</v>
      </c>
      <c r="E17" s="18" t="str">
        <f t="shared" si="0"/>
        <v/>
      </c>
      <c r="F17" s="18" t="str">
        <f t="shared" si="1"/>
        <v/>
      </c>
      <c r="G17" s="18" t="s">
        <v>98</v>
      </c>
      <c r="H17" s="16" t="s">
        <v>90</v>
      </c>
    </row>
    <row r="18" spans="1:8" x14ac:dyDescent="0.35">
      <c r="A18" s="88" t="str">
        <f>IF(B18="Please select:","CH-XXX",IF(B18="General Biochemistry","CH-100",IF(B18="General Medicinal Chemistry &amp; Chemical Biology","CH-110",IF(B18="Analysis","CH-150",IF(B18="Fundamentals of Earth Sciences","CH-132",IF(B18="General Electrical Engineering I","CH-210",IF(B18="Programming in C/C++","CH-230",IF(B18="Programming in Python &amp; C++","SDT-101",IF(B18="Programming in Koitlin","CH-253",IF(B18="Microeconomics","CH-310",IF(B18="Introduction to Social Sciences I","CH-320",IF(B18="Essentials of Cognitive Psychology","CH-340",IF(B18="Introduction to Data Science","CH-700",)))))))))))))</f>
        <v>CH-XXX</v>
      </c>
      <c r="B18" s="19" t="s">
        <v>25</v>
      </c>
      <c r="C18" s="21">
        <v>7.5</v>
      </c>
      <c r="D18" s="20" t="s">
        <v>20</v>
      </c>
      <c r="E18" s="21" t="str">
        <f t="shared" ref="E18" si="2">IF(D18="Earned",C18,"")</f>
        <v/>
      </c>
      <c r="F18" s="21" t="str">
        <f t="shared" ref="F18" si="3">IF(D18="Planned",C18,"")</f>
        <v/>
      </c>
      <c r="G18" s="21" t="s">
        <v>96</v>
      </c>
      <c r="H18" s="19" t="s">
        <v>89</v>
      </c>
    </row>
    <row r="19" spans="1:8" x14ac:dyDescent="0.35">
      <c r="A19" s="88" t="str">
        <f>IF(B19="Please select:","CH-XXX",IF(B19="General Cell Biology","CH-101",IF(B19="General Organic Chemistry","CH-111", IF(B19="Environmental Systems &amp; Global Change","CH-133",IF(B19="Linear Algebra","CH-151",IF(B19="Algorithms &amp; Data Structures","CH-231",IF(B19="General Electrical Engineering II","CH-211",IF(B19="Introduction to Computer Science","CH-232",IF(B19="Core Algorithms &amp; Data Structures","SDT-102",IF(B19="Macroeconomics","CH-311",IF(B19="Introduction to Social Sciences II","CH-321",IF(B19="Essentials of Social Psychology","CH-341",IF(B19="Data Structures &amp; Processing","CH-701",IF(B19="Development in JVM Languages","SDT-103",))))))))))))))</f>
        <v>CH-XXX</v>
      </c>
      <c r="B19" s="19" t="s">
        <v>25</v>
      </c>
      <c r="C19" s="21">
        <v>7.5</v>
      </c>
      <c r="D19" s="20" t="s">
        <v>20</v>
      </c>
      <c r="E19" s="21" t="str">
        <f t="shared" si="0"/>
        <v/>
      </c>
      <c r="F19" s="21" t="str">
        <f t="shared" si="1"/>
        <v/>
      </c>
      <c r="G19" s="21" t="s">
        <v>96</v>
      </c>
      <c r="H19" s="19" t="s">
        <v>90</v>
      </c>
    </row>
    <row r="21" spans="1:8" ht="18.5" x14ac:dyDescent="0.45">
      <c r="B21" s="11" t="s">
        <v>24</v>
      </c>
      <c r="C21" s="11"/>
      <c r="D21" s="11"/>
      <c r="H21" s="12" t="s">
        <v>12</v>
      </c>
    </row>
    <row r="22" spans="1:8" ht="29" x14ac:dyDescent="0.35">
      <c r="A22" s="13" t="s">
        <v>13</v>
      </c>
      <c r="B22" s="14" t="s">
        <v>14</v>
      </c>
      <c r="C22" s="14"/>
      <c r="D22" s="14"/>
      <c r="E22" s="13" t="s">
        <v>17</v>
      </c>
      <c r="F22" s="13" t="s">
        <v>18</v>
      </c>
      <c r="G22" s="13" t="s">
        <v>92</v>
      </c>
      <c r="H22" s="13" t="s">
        <v>19</v>
      </c>
    </row>
    <row r="23" spans="1:8" x14ac:dyDescent="0.35">
      <c r="A23" s="15" t="s">
        <v>62</v>
      </c>
      <c r="B23" s="16" t="s">
        <v>63</v>
      </c>
      <c r="C23" s="18">
        <v>5</v>
      </c>
      <c r="D23" s="17" t="s">
        <v>25</v>
      </c>
      <c r="E23" s="18" t="str">
        <f>IF(D23="Earned",C23,"")</f>
        <v/>
      </c>
      <c r="F23" s="18" t="str">
        <f>IF(D23="Planned",C23, "")</f>
        <v/>
      </c>
      <c r="G23" s="18" t="s">
        <v>98</v>
      </c>
      <c r="H23" s="16" t="s">
        <v>22</v>
      </c>
    </row>
    <row r="24" spans="1:8" x14ac:dyDescent="0.35">
      <c r="A24" s="15" t="s">
        <v>64</v>
      </c>
      <c r="B24" s="16" t="s">
        <v>65</v>
      </c>
      <c r="C24" s="18">
        <v>5</v>
      </c>
      <c r="D24" s="17" t="s">
        <v>25</v>
      </c>
      <c r="E24" s="18" t="str">
        <f t="shared" ref="E24:E33" si="4">IF(D24="Earned",C24,"")</f>
        <v/>
      </c>
      <c r="F24" s="18" t="str">
        <f t="shared" ref="F24:F33" si="5">IF(D24="Planned",C24, "")</f>
        <v/>
      </c>
      <c r="G24" s="18" t="s">
        <v>98</v>
      </c>
      <c r="H24" s="16" t="s">
        <v>78</v>
      </c>
    </row>
    <row r="25" spans="1:8" x14ac:dyDescent="0.35">
      <c r="A25" s="15" t="s">
        <v>66</v>
      </c>
      <c r="B25" s="16" t="s">
        <v>67</v>
      </c>
      <c r="C25" s="18">
        <v>5</v>
      </c>
      <c r="D25" s="17" t="s">
        <v>25</v>
      </c>
      <c r="E25" s="18" t="str">
        <f t="shared" si="4"/>
        <v/>
      </c>
      <c r="F25" s="18" t="str">
        <f t="shared" si="5"/>
        <v/>
      </c>
      <c r="G25" s="18" t="s">
        <v>98</v>
      </c>
      <c r="H25" s="16" t="s">
        <v>21</v>
      </c>
    </row>
    <row r="26" spans="1:8" x14ac:dyDescent="0.35">
      <c r="A26" s="15" t="s">
        <v>68</v>
      </c>
      <c r="B26" s="16" t="s">
        <v>69</v>
      </c>
      <c r="C26" s="18">
        <v>5</v>
      </c>
      <c r="D26" s="17" t="s">
        <v>25</v>
      </c>
      <c r="E26" s="18" t="str">
        <f t="shared" si="4"/>
        <v/>
      </c>
      <c r="F26" s="18" t="str">
        <f t="shared" si="5"/>
        <v/>
      </c>
      <c r="G26" s="18" t="s">
        <v>98</v>
      </c>
      <c r="H26" s="16" t="s">
        <v>21</v>
      </c>
    </row>
    <row r="27" spans="1:8" x14ac:dyDescent="0.35">
      <c r="A27" s="15" t="s">
        <v>70</v>
      </c>
      <c r="B27" s="16" t="s">
        <v>71</v>
      </c>
      <c r="C27" s="18">
        <v>5</v>
      </c>
      <c r="D27" s="17" t="s">
        <v>25</v>
      </c>
      <c r="E27" s="18" t="str">
        <f t="shared" si="4"/>
        <v/>
      </c>
      <c r="F27" s="18" t="str">
        <f t="shared" si="5"/>
        <v/>
      </c>
      <c r="G27" s="18" t="s">
        <v>98</v>
      </c>
      <c r="H27" s="16" t="s">
        <v>78</v>
      </c>
    </row>
    <row r="28" spans="1:8" ht="14.5" customHeight="1" x14ac:dyDescent="0.35">
      <c r="A28" s="15" t="s">
        <v>72</v>
      </c>
      <c r="B28" s="16" t="s">
        <v>73</v>
      </c>
      <c r="C28" s="18">
        <v>5</v>
      </c>
      <c r="D28" s="17" t="s">
        <v>25</v>
      </c>
      <c r="E28" s="18" t="str">
        <f t="shared" si="4"/>
        <v/>
      </c>
      <c r="F28" s="18" t="str">
        <f t="shared" si="5"/>
        <v/>
      </c>
      <c r="G28" s="18" t="s">
        <v>98</v>
      </c>
      <c r="H28" s="16" t="s">
        <v>22</v>
      </c>
    </row>
    <row r="29" spans="1:8" ht="15.5" customHeight="1" x14ac:dyDescent="0.35">
      <c r="A29" s="15" t="s">
        <v>74</v>
      </c>
      <c r="B29" s="16" t="s">
        <v>75</v>
      </c>
      <c r="C29" s="18">
        <v>7.5</v>
      </c>
      <c r="D29" s="17" t="s">
        <v>25</v>
      </c>
      <c r="E29" s="18" t="str">
        <f t="shared" si="4"/>
        <v/>
      </c>
      <c r="F29" s="18" t="str">
        <f t="shared" si="5"/>
        <v/>
      </c>
      <c r="G29" s="23" t="s">
        <v>96</v>
      </c>
      <c r="H29" s="16" t="s">
        <v>22</v>
      </c>
    </row>
    <row r="30" spans="1:8" ht="15.5" customHeight="1" thickBot="1" x14ac:dyDescent="0.4">
      <c r="A30" s="54" t="s">
        <v>76</v>
      </c>
      <c r="B30" s="55" t="s">
        <v>77</v>
      </c>
      <c r="C30" s="56">
        <v>7.5</v>
      </c>
      <c r="D30" s="57" t="s">
        <v>25</v>
      </c>
      <c r="E30" s="56" t="str">
        <f t="shared" si="4"/>
        <v/>
      </c>
      <c r="F30" s="56" t="str">
        <f t="shared" si="5"/>
        <v/>
      </c>
      <c r="G30" s="77" t="s">
        <v>96</v>
      </c>
      <c r="H30" s="55" t="s">
        <v>22</v>
      </c>
    </row>
    <row r="31" spans="1:8" ht="15.5" customHeight="1" x14ac:dyDescent="0.35">
      <c r="A31" s="58" t="s">
        <v>93</v>
      </c>
      <c r="B31" s="59"/>
      <c r="C31" s="66">
        <v>5</v>
      </c>
      <c r="D31" s="70" t="s">
        <v>25</v>
      </c>
      <c r="E31" s="71" t="str">
        <f t="shared" si="4"/>
        <v/>
      </c>
      <c r="F31" s="71" t="str">
        <f t="shared" si="5"/>
        <v/>
      </c>
      <c r="G31" s="59" t="s">
        <v>96</v>
      </c>
      <c r="H31" s="60" t="s">
        <v>21</v>
      </c>
    </row>
    <row r="32" spans="1:8" ht="15.5" customHeight="1" x14ac:dyDescent="0.35">
      <c r="A32" s="61" t="s">
        <v>93</v>
      </c>
      <c r="B32" s="19"/>
      <c r="C32" s="20">
        <v>5</v>
      </c>
      <c r="D32" s="68" t="s">
        <v>25</v>
      </c>
      <c r="E32" s="69" t="str">
        <f t="shared" si="4"/>
        <v/>
      </c>
      <c r="F32" s="69" t="str">
        <f t="shared" si="5"/>
        <v/>
      </c>
      <c r="G32" s="19" t="s">
        <v>96</v>
      </c>
      <c r="H32" s="62" t="s">
        <v>22</v>
      </c>
    </row>
    <row r="33" spans="1:8" ht="15" thickBot="1" x14ac:dyDescent="0.4">
      <c r="A33" s="63" t="s">
        <v>93</v>
      </c>
      <c r="B33" s="64"/>
      <c r="C33" s="67">
        <v>5</v>
      </c>
      <c r="D33" s="67" t="s">
        <v>25</v>
      </c>
      <c r="E33" s="72" t="str">
        <f t="shared" si="4"/>
        <v/>
      </c>
      <c r="F33" s="72" t="str">
        <f t="shared" si="5"/>
        <v/>
      </c>
      <c r="G33" s="64" t="s">
        <v>96</v>
      </c>
      <c r="H33" s="65" t="s">
        <v>94</v>
      </c>
    </row>
    <row r="35" spans="1:8" ht="18.5" x14ac:dyDescent="0.45">
      <c r="B35" s="11" t="s">
        <v>95</v>
      </c>
      <c r="C35" s="11"/>
      <c r="D35" s="11"/>
      <c r="H35" s="12" t="s">
        <v>42</v>
      </c>
    </row>
    <row r="36" spans="1:8" ht="29" x14ac:dyDescent="0.35">
      <c r="A36" s="13" t="s">
        <v>13</v>
      </c>
      <c r="B36" s="14" t="s">
        <v>14</v>
      </c>
      <c r="C36" s="14"/>
      <c r="D36" s="14"/>
      <c r="E36" s="13" t="s">
        <v>17</v>
      </c>
      <c r="F36" s="13" t="s">
        <v>18</v>
      </c>
      <c r="G36" s="13" t="s">
        <v>92</v>
      </c>
      <c r="H36" s="13" t="s">
        <v>19</v>
      </c>
    </row>
    <row r="37" spans="1:8" x14ac:dyDescent="0.35">
      <c r="A37" s="15" t="s">
        <v>176</v>
      </c>
      <c r="B37" s="16" t="s">
        <v>79</v>
      </c>
      <c r="C37" s="18">
        <v>5</v>
      </c>
      <c r="D37" s="17" t="s">
        <v>25</v>
      </c>
      <c r="E37" s="18" t="str">
        <f>IF(D37="Earned",C37,"")</f>
        <v/>
      </c>
      <c r="F37" s="18" t="str">
        <f>IF(D37="Planned",C37,"")</f>
        <v/>
      </c>
      <c r="G37" s="18" t="s">
        <v>98</v>
      </c>
      <c r="H37" s="16" t="s">
        <v>89</v>
      </c>
    </row>
    <row r="38" spans="1:8" x14ac:dyDescent="0.35">
      <c r="A38" s="15" t="s">
        <v>177</v>
      </c>
      <c r="B38" s="16" t="s">
        <v>104</v>
      </c>
      <c r="C38" s="18">
        <v>5</v>
      </c>
      <c r="D38" s="17" t="s">
        <v>25</v>
      </c>
      <c r="E38" s="18" t="str">
        <f t="shared" ref="E38:E40" si="6">IF(D38="Earned",C38,"")</f>
        <v/>
      </c>
      <c r="F38" s="18" t="str">
        <f t="shared" ref="F38:F40" si="7">IF(D38="Planned",C38,"")</f>
        <v/>
      </c>
      <c r="G38" s="18" t="s">
        <v>98</v>
      </c>
      <c r="H38" s="16" t="s">
        <v>90</v>
      </c>
    </row>
    <row r="39" spans="1:8" x14ac:dyDescent="0.35">
      <c r="A39" s="15" t="s">
        <v>179</v>
      </c>
      <c r="B39" s="16" t="s">
        <v>80</v>
      </c>
      <c r="C39" s="18">
        <v>5</v>
      </c>
      <c r="D39" s="17" t="s">
        <v>25</v>
      </c>
      <c r="E39" s="18" t="str">
        <f t="shared" si="6"/>
        <v/>
      </c>
      <c r="F39" s="18" t="str">
        <f t="shared" si="7"/>
        <v/>
      </c>
      <c r="G39" s="18" t="s">
        <v>98</v>
      </c>
      <c r="H39" s="16" t="s">
        <v>21</v>
      </c>
    </row>
    <row r="40" spans="1:8" x14ac:dyDescent="0.35">
      <c r="A40" s="15" t="s">
        <v>178</v>
      </c>
      <c r="B40" s="16" t="s">
        <v>81</v>
      </c>
      <c r="C40" s="18">
        <v>5</v>
      </c>
      <c r="D40" s="17" t="s">
        <v>25</v>
      </c>
      <c r="E40" s="18" t="str">
        <f t="shared" si="6"/>
        <v/>
      </c>
      <c r="F40" s="18" t="str">
        <f t="shared" si="7"/>
        <v/>
      </c>
      <c r="G40" s="18" t="s">
        <v>98</v>
      </c>
      <c r="H40" s="16" t="s">
        <v>22</v>
      </c>
    </row>
    <row r="42" spans="1:8" ht="18.5" x14ac:dyDescent="0.45">
      <c r="B42" s="52" t="s">
        <v>100</v>
      </c>
      <c r="H42" s="12" t="s">
        <v>101</v>
      </c>
    </row>
    <row r="43" spans="1:8" ht="29" x14ac:dyDescent="0.35">
      <c r="A43" s="13" t="s">
        <v>13</v>
      </c>
      <c r="B43" s="14" t="s">
        <v>14</v>
      </c>
      <c r="C43" s="14"/>
      <c r="D43" s="14"/>
      <c r="E43" s="13" t="s">
        <v>17</v>
      </c>
      <c r="F43" s="13" t="s">
        <v>18</v>
      </c>
      <c r="G43" s="13" t="s">
        <v>92</v>
      </c>
      <c r="H43" s="13" t="s">
        <v>19</v>
      </c>
    </row>
    <row r="44" spans="1:8" x14ac:dyDescent="0.35">
      <c r="A44" s="78" t="str">
        <f>IF(B44="Please select:","CTLA-GER-XX/ CTHU-HUM-XXX",IF(B44="German A1.1-C1","CTLA-GER-XX",IF(B44="Introduction to Philosophical Ethics","CTHU-HUM-001",IF(B44="Introduction to the Philosophy of Science","CTHU-HUM-002",IF(B44="Introduction to Visual Culture","CTHU-HUM-003")))))</f>
        <v>CTLA-GER-XX/ CTHU-HUM-XXX</v>
      </c>
      <c r="B44" s="73" t="s">
        <v>25</v>
      </c>
      <c r="C44" s="74">
        <v>2.5</v>
      </c>
      <c r="D44" s="75" t="s">
        <v>25</v>
      </c>
      <c r="E44" s="74" t="str">
        <f>IF(D44="Earned",C44,"")</f>
        <v/>
      </c>
      <c r="F44" s="74" t="str">
        <f>IF(D44="Planned",C44,"")</f>
        <v/>
      </c>
      <c r="G44" s="74" t="s">
        <v>96</v>
      </c>
      <c r="H44" s="76" t="s">
        <v>89</v>
      </c>
    </row>
    <row r="45" spans="1:8" x14ac:dyDescent="0.35">
      <c r="A45" s="78" t="str">
        <f>IF(B45="Please select:","CTLA-GER-XX/ CTHU-HUM-XXX",IF(B45="German A1.1-C1","CTLA-GER-XX",IF(B45="Introduction to Philosophical Ethics","CTHU-HUM-001",IF(B45="Introduction to the Philosophy of Science","CTHU-HUM-002",IF(B45="Introduction to Visual Culture","CTHU-HUM-003")))))</f>
        <v>CTLA-GER-XX/ CTHU-HUM-XXX</v>
      </c>
      <c r="B45" s="73" t="s">
        <v>25</v>
      </c>
      <c r="C45" s="74">
        <v>2.5</v>
      </c>
      <c r="D45" s="75" t="s">
        <v>25</v>
      </c>
      <c r="E45" s="74" t="str">
        <f t="shared" ref="E45" si="8">IF(D45="Earned",C45,"")</f>
        <v/>
      </c>
      <c r="F45" s="74" t="str">
        <f t="shared" ref="F45" si="9">IF(D45="Planned",C45,"")</f>
        <v/>
      </c>
      <c r="G45" s="74" t="s">
        <v>96</v>
      </c>
      <c r="H45" s="76" t="s">
        <v>90</v>
      </c>
    </row>
    <row r="48" spans="1:8" ht="18.5" x14ac:dyDescent="0.45">
      <c r="B48" s="52" t="s">
        <v>102</v>
      </c>
      <c r="H48" s="12" t="s">
        <v>103</v>
      </c>
    </row>
    <row r="49" spans="1:8" ht="29" x14ac:dyDescent="0.35">
      <c r="A49" s="13" t="s">
        <v>13</v>
      </c>
      <c r="B49" s="14" t="s">
        <v>14</v>
      </c>
      <c r="C49" s="14"/>
      <c r="D49" s="14"/>
      <c r="E49" s="13" t="s">
        <v>17</v>
      </c>
      <c r="F49" s="13" t="s">
        <v>18</v>
      </c>
      <c r="G49" s="13" t="s">
        <v>92</v>
      </c>
      <c r="H49" s="13" t="s">
        <v>19</v>
      </c>
    </row>
    <row r="50" spans="1:8" x14ac:dyDescent="0.35">
      <c r="A50" s="15" t="s">
        <v>174</v>
      </c>
      <c r="B50" s="15" t="s">
        <v>97</v>
      </c>
      <c r="C50" s="18">
        <v>2.5</v>
      </c>
      <c r="D50" s="17" t="s">
        <v>25</v>
      </c>
      <c r="E50" s="18" t="str">
        <f t="shared" ref="E50:E51" si="10">IF(D50="Earned",C50,"")</f>
        <v/>
      </c>
      <c r="F50" s="18" t="str">
        <f t="shared" ref="F50:F51" si="11">IF(D50="Planned",C50,"")</f>
        <v/>
      </c>
      <c r="G50" s="18" t="s">
        <v>98</v>
      </c>
      <c r="H50" s="16" t="s">
        <v>21</v>
      </c>
    </row>
    <row r="51" spans="1:8" x14ac:dyDescent="0.35">
      <c r="A51" s="15" t="s">
        <v>175</v>
      </c>
      <c r="B51" s="15" t="s">
        <v>99</v>
      </c>
      <c r="C51" s="18">
        <v>2.5</v>
      </c>
      <c r="D51" s="17" t="s">
        <v>25</v>
      </c>
      <c r="E51" s="18" t="str">
        <f t="shared" si="10"/>
        <v/>
      </c>
      <c r="F51" s="18" t="str">
        <f t="shared" si="11"/>
        <v/>
      </c>
      <c r="G51" s="18" t="s">
        <v>98</v>
      </c>
      <c r="H51" s="16" t="s">
        <v>22</v>
      </c>
    </row>
    <row r="53" spans="1:8" ht="18.5" x14ac:dyDescent="0.45">
      <c r="B53" s="11" t="s">
        <v>26</v>
      </c>
      <c r="C53" s="11"/>
      <c r="D53" s="11"/>
      <c r="H53" s="12" t="s">
        <v>27</v>
      </c>
    </row>
    <row r="54" spans="1:8" ht="29" x14ac:dyDescent="0.35">
      <c r="A54" s="13" t="s">
        <v>13</v>
      </c>
      <c r="B54" s="14" t="s">
        <v>14</v>
      </c>
      <c r="C54" s="14"/>
      <c r="D54" s="14"/>
      <c r="E54" s="13" t="s">
        <v>17</v>
      </c>
      <c r="F54" s="13" t="s">
        <v>18</v>
      </c>
      <c r="G54" s="13" t="s">
        <v>92</v>
      </c>
      <c r="H54" s="13" t="s">
        <v>19</v>
      </c>
    </row>
    <row r="55" spans="1:8" ht="17.25" customHeight="1" x14ac:dyDescent="0.35">
      <c r="A55" s="15" t="s">
        <v>28</v>
      </c>
      <c r="B55" s="16" t="s">
        <v>26</v>
      </c>
      <c r="C55" s="18">
        <v>30</v>
      </c>
      <c r="D55" s="16" t="s">
        <v>25</v>
      </c>
      <c r="E55" s="18" t="str">
        <f>IF(D55="Earned",C55,"")</f>
        <v/>
      </c>
      <c r="F55" s="18" t="str">
        <f>IF(D55="Planned",C55,"")</f>
        <v/>
      </c>
      <c r="G55" s="18" t="s">
        <v>98</v>
      </c>
      <c r="H55" s="16" t="s">
        <v>21</v>
      </c>
    </row>
    <row r="56" spans="1:8" ht="15.75" customHeight="1" x14ac:dyDescent="0.35"/>
    <row r="57" spans="1:8" ht="18.5" x14ac:dyDescent="0.45">
      <c r="B57" s="11" t="s">
        <v>29</v>
      </c>
      <c r="C57" s="11"/>
      <c r="D57" s="11"/>
      <c r="H57" s="12" t="s">
        <v>27</v>
      </c>
    </row>
    <row r="58" spans="1:8" ht="29" x14ac:dyDescent="0.35">
      <c r="A58" s="13" t="s">
        <v>13</v>
      </c>
      <c r="B58" s="14" t="s">
        <v>14</v>
      </c>
      <c r="C58" s="14"/>
      <c r="D58" s="14"/>
      <c r="E58" s="13" t="s">
        <v>17</v>
      </c>
      <c r="F58" s="13" t="s">
        <v>18</v>
      </c>
      <c r="G58" s="13" t="s">
        <v>92</v>
      </c>
      <c r="H58" s="13" t="s">
        <v>19</v>
      </c>
    </row>
    <row r="59" spans="1:8" x14ac:dyDescent="0.35">
      <c r="A59" s="15" t="s">
        <v>82</v>
      </c>
      <c r="B59" s="16" t="s">
        <v>30</v>
      </c>
      <c r="C59" s="18">
        <v>5</v>
      </c>
      <c r="D59" s="17" t="s">
        <v>25</v>
      </c>
      <c r="E59" s="24" t="str">
        <f>IF(D59="Earned",C59,"")</f>
        <v/>
      </c>
      <c r="F59" s="23" t="str">
        <f>IF(D59="Planned",C59,"")</f>
        <v/>
      </c>
      <c r="G59" s="24" t="s">
        <v>96</v>
      </c>
      <c r="H59" s="16" t="s">
        <v>22</v>
      </c>
    </row>
    <row r="60" spans="1:8" x14ac:dyDescent="0.35">
      <c r="A60" s="15" t="s">
        <v>82</v>
      </c>
      <c r="B60" s="16" t="s">
        <v>30</v>
      </c>
      <c r="C60" s="17">
        <v>5</v>
      </c>
      <c r="D60" s="17" t="s">
        <v>25</v>
      </c>
      <c r="E60" s="18" t="str">
        <f t="shared" ref="E60:E61" si="12">IF(D60="Earned",C60,"")</f>
        <v/>
      </c>
      <c r="F60" s="24" t="str">
        <f t="shared" ref="F60:F61" si="13">IF(D60="Planned",C60,"")</f>
        <v/>
      </c>
      <c r="G60" s="24" t="s">
        <v>96</v>
      </c>
      <c r="H60" s="16" t="s">
        <v>22</v>
      </c>
    </row>
    <row r="61" spans="1:8" x14ac:dyDescent="0.35">
      <c r="A61" s="15" t="s">
        <v>82</v>
      </c>
      <c r="B61" s="16" t="s">
        <v>30</v>
      </c>
      <c r="C61" s="17">
        <v>5</v>
      </c>
      <c r="D61" s="17" t="s">
        <v>25</v>
      </c>
      <c r="E61" s="18" t="str">
        <f t="shared" si="12"/>
        <v/>
      </c>
      <c r="F61" s="24" t="str">
        <f t="shared" si="13"/>
        <v/>
      </c>
      <c r="G61" s="24" t="s">
        <v>96</v>
      </c>
      <c r="H61" s="16" t="s">
        <v>22</v>
      </c>
    </row>
    <row r="63" spans="1:8" ht="18.5" x14ac:dyDescent="0.45">
      <c r="B63" s="11" t="s">
        <v>31</v>
      </c>
      <c r="C63" s="11"/>
      <c r="D63" s="11"/>
      <c r="H63" s="12" t="s">
        <v>27</v>
      </c>
    </row>
    <row r="64" spans="1:8" ht="29" x14ac:dyDescent="0.35">
      <c r="A64" s="13" t="s">
        <v>13</v>
      </c>
      <c r="B64" s="14" t="s">
        <v>14</v>
      </c>
      <c r="C64" s="14"/>
      <c r="D64" s="14"/>
      <c r="E64" s="13" t="s">
        <v>17</v>
      </c>
      <c r="F64" s="13" t="s">
        <v>18</v>
      </c>
      <c r="G64" s="13" t="s">
        <v>92</v>
      </c>
      <c r="H64" s="13" t="s">
        <v>19</v>
      </c>
    </row>
    <row r="65" spans="1:15" x14ac:dyDescent="0.35">
      <c r="A65" s="15" t="s">
        <v>83</v>
      </c>
      <c r="B65" s="16" t="s">
        <v>32</v>
      </c>
      <c r="C65" s="18">
        <v>12</v>
      </c>
      <c r="D65" s="17" t="s">
        <v>25</v>
      </c>
      <c r="E65" s="18" t="str">
        <f>IF(D65="Earned",C65,"")</f>
        <v/>
      </c>
      <c r="F65" s="18" t="str">
        <f>IF(D65="Planned",C65,"")</f>
        <v/>
      </c>
      <c r="G65" s="18" t="s">
        <v>98</v>
      </c>
      <c r="H65" s="16" t="s">
        <v>22</v>
      </c>
    </row>
    <row r="66" spans="1:15" x14ac:dyDescent="0.35">
      <c r="A66" s="15" t="s">
        <v>84</v>
      </c>
      <c r="B66" s="16" t="s">
        <v>33</v>
      </c>
      <c r="C66" s="18">
        <v>3</v>
      </c>
      <c r="D66" s="17" t="s">
        <v>25</v>
      </c>
      <c r="E66" s="18" t="str">
        <f>IF(D66="Earned",C66,"")</f>
        <v/>
      </c>
      <c r="F66" s="18" t="str">
        <f>IF(D66="Planned",C66,"")</f>
        <v/>
      </c>
      <c r="G66" s="18" t="s">
        <v>98</v>
      </c>
      <c r="H66" s="16" t="s">
        <v>22</v>
      </c>
    </row>
    <row r="70" spans="1:15" x14ac:dyDescent="0.35">
      <c r="A70" s="12" t="s">
        <v>34</v>
      </c>
      <c r="B70" s="25">
        <f>SUM(E14:E68)</f>
        <v>0</v>
      </c>
      <c r="C70" s="25"/>
      <c r="D70" s="25"/>
      <c r="E70" s="12" t="s">
        <v>35</v>
      </c>
      <c r="H70" s="25">
        <f>SUM(F14:F68)</f>
        <v>0</v>
      </c>
    </row>
    <row r="71" spans="1:15" ht="14.5" customHeight="1" thickBot="1" x14ac:dyDescent="0.5">
      <c r="I71" s="26" t="s">
        <v>36</v>
      </c>
      <c r="J71" s="27">
        <f>SUM(B70+H70)</f>
        <v>0</v>
      </c>
    </row>
    <row r="72" spans="1:15" x14ac:dyDescent="0.35">
      <c r="I72" s="26"/>
      <c r="J72" s="28"/>
      <c r="K72" s="90" t="s">
        <v>38</v>
      </c>
      <c r="L72" s="91"/>
      <c r="M72" s="91"/>
      <c r="N72" s="91"/>
      <c r="O72" s="92"/>
    </row>
    <row r="73" spans="1:15" x14ac:dyDescent="0.35">
      <c r="I73" s="29" t="s">
        <v>37</v>
      </c>
      <c r="J73" s="30">
        <f>H70/30</f>
        <v>0</v>
      </c>
      <c r="K73" s="103"/>
      <c r="L73" s="104"/>
      <c r="M73" s="104"/>
      <c r="N73" s="104"/>
      <c r="O73" s="105"/>
    </row>
    <row r="74" spans="1:15" x14ac:dyDescent="0.35">
      <c r="I74" s="26"/>
      <c r="J74" s="28"/>
      <c r="K74" s="103"/>
      <c r="L74" s="104"/>
      <c r="M74" s="104"/>
      <c r="N74" s="104"/>
      <c r="O74" s="105"/>
    </row>
    <row r="75" spans="1:15" ht="18.5" x14ac:dyDescent="0.45">
      <c r="B75" s="11" t="s">
        <v>39</v>
      </c>
      <c r="C75" s="11"/>
      <c r="D75" s="11"/>
      <c r="E75" s="31" t="s">
        <v>40</v>
      </c>
      <c r="F75" s="32"/>
      <c r="G75" s="32"/>
      <c r="K75" s="103"/>
      <c r="L75" s="104"/>
      <c r="M75" s="104"/>
      <c r="N75" s="104"/>
      <c r="O75" s="105"/>
    </row>
    <row r="76" spans="1:15" ht="29" x14ac:dyDescent="0.35">
      <c r="A76" s="13" t="s">
        <v>13</v>
      </c>
      <c r="B76" s="14" t="s">
        <v>14</v>
      </c>
      <c r="C76" s="14"/>
      <c r="D76" s="14"/>
      <c r="E76" s="13" t="s">
        <v>17</v>
      </c>
      <c r="F76" s="13" t="s">
        <v>18</v>
      </c>
      <c r="G76" s="13"/>
      <c r="H76" s="13" t="s">
        <v>19</v>
      </c>
      <c r="K76" s="103"/>
      <c r="L76" s="104"/>
      <c r="M76" s="104"/>
      <c r="N76" s="104"/>
      <c r="O76" s="105"/>
    </row>
    <row r="77" spans="1:15" ht="15" thickBot="1" x14ac:dyDescent="0.4">
      <c r="A77" s="15"/>
      <c r="B77" s="16"/>
      <c r="C77" s="16"/>
      <c r="D77" s="16"/>
      <c r="E77" s="17"/>
      <c r="F77" s="17"/>
      <c r="G77" s="17"/>
      <c r="H77" s="16"/>
      <c r="K77" s="93"/>
      <c r="L77" s="94"/>
      <c r="M77" s="94"/>
      <c r="N77" s="94"/>
      <c r="O77" s="95"/>
    </row>
    <row r="78" spans="1:15" ht="14.5" customHeight="1" thickBot="1" x14ac:dyDescent="0.4">
      <c r="A78" s="15"/>
      <c r="B78" s="16"/>
      <c r="C78" s="16"/>
      <c r="D78" s="16"/>
      <c r="E78" s="17"/>
      <c r="F78" s="17"/>
      <c r="G78" s="17"/>
      <c r="H78" s="16"/>
    </row>
    <row r="79" spans="1:15" x14ac:dyDescent="0.35">
      <c r="A79" s="15"/>
      <c r="B79" s="16"/>
      <c r="C79" s="16"/>
      <c r="D79" s="16"/>
      <c r="E79" s="17"/>
      <c r="F79" s="17"/>
      <c r="G79" s="17"/>
      <c r="H79" s="16"/>
      <c r="K79" s="90" t="s">
        <v>41</v>
      </c>
      <c r="L79" s="91"/>
      <c r="M79" s="91"/>
      <c r="N79" s="91"/>
      <c r="O79" s="92"/>
    </row>
    <row r="80" spans="1:15" ht="15" thickBot="1" x14ac:dyDescent="0.4">
      <c r="A80" s="15"/>
      <c r="B80" s="16"/>
      <c r="C80" s="16"/>
      <c r="D80" s="16"/>
      <c r="E80" s="17"/>
      <c r="F80" s="17"/>
      <c r="G80" s="17"/>
      <c r="H80" s="16"/>
      <c r="K80" s="93"/>
      <c r="L80" s="94"/>
      <c r="M80" s="94"/>
      <c r="N80" s="94"/>
      <c r="O80" s="95"/>
    </row>
    <row r="81" spans="1:8" x14ac:dyDescent="0.35">
      <c r="A81" s="15"/>
      <c r="B81" s="16"/>
      <c r="C81" s="16"/>
      <c r="D81" s="16"/>
      <c r="E81" s="17"/>
      <c r="F81" s="17"/>
      <c r="G81" s="17"/>
      <c r="H81" s="16"/>
    </row>
    <row r="82" spans="1:8" x14ac:dyDescent="0.35">
      <c r="A82" s="15"/>
      <c r="B82" s="16"/>
      <c r="C82" s="16"/>
      <c r="D82" s="16"/>
      <c r="E82" s="17"/>
      <c r="F82" s="17"/>
      <c r="G82" s="17"/>
      <c r="H82" s="16"/>
    </row>
    <row r="83" spans="1:8" x14ac:dyDescent="0.35">
      <c r="A83" s="15"/>
      <c r="B83" s="16"/>
      <c r="C83" s="16"/>
      <c r="D83" s="16"/>
      <c r="E83" s="17"/>
      <c r="F83" s="17"/>
      <c r="G83" s="17"/>
      <c r="H83" s="16"/>
    </row>
    <row r="84" spans="1:8" x14ac:dyDescent="0.35">
      <c r="A84" s="15"/>
      <c r="B84" s="16"/>
      <c r="C84" s="16"/>
      <c r="D84" s="16"/>
      <c r="E84" s="17"/>
      <c r="F84" s="17"/>
      <c r="G84" s="17"/>
      <c r="H84" s="16"/>
    </row>
    <row r="85" spans="1:8" x14ac:dyDescent="0.35">
      <c r="A85" s="15"/>
      <c r="B85" s="16"/>
      <c r="C85" s="16"/>
      <c r="D85" s="16"/>
      <c r="E85" s="17"/>
      <c r="F85" s="17"/>
      <c r="G85" s="17"/>
      <c r="H85" s="16"/>
    </row>
  </sheetData>
  <mergeCells count="9">
    <mergeCell ref="B1:D1"/>
    <mergeCell ref="K79:O80"/>
    <mergeCell ref="H2:I2"/>
    <mergeCell ref="A6:J6"/>
    <mergeCell ref="A7:J7"/>
    <mergeCell ref="A8:J8"/>
    <mergeCell ref="A9:J10"/>
    <mergeCell ref="K72:O77"/>
    <mergeCell ref="A5:J5"/>
  </mergeCells>
  <conditionalFormatting sqref="J71">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7">
    <dataValidation type="list" allowBlank="1" showInputMessage="1" showErrorMessage="1" sqref="D55 D65:D66 D44:D48 D50:D51" xr:uid="{D57F744A-E723-49CD-A69C-B7045C2779B3}">
      <formula1>"Please select:, Earned, Planned,"</formula1>
    </dataValidation>
    <dataValidation type="list" allowBlank="1" showInputMessage="1" showErrorMessage="1" sqref="D14:D19" xr:uid="{CA5B92DE-AB15-4E8C-B40E-B571F9384A39}">
      <formula1>"Please select: , Earned, Planned, "</formula1>
    </dataValidation>
    <dataValidation type="list" allowBlank="1" showInputMessage="1" showErrorMessage="1" sqref="D37:D40 D23:D33" xr:uid="{C561E5A2-A1CD-44BC-9E44-7BC0B5D43667}">
      <formula1>"Please select:, Earned, Planned, "</formula1>
    </dataValidation>
    <dataValidation type="list" allowBlank="1" showInputMessage="1" showErrorMessage="1" sqref="D59:D61" xr:uid="{C0D1A4E5-7F0E-4DC3-903E-89100BBB49C5}">
      <formula1>"Please select:, Earned, Planned, N/A,"</formula1>
    </dataValidation>
    <dataValidation type="list" allowBlank="1" showInputMessage="1" showErrorMessage="1" sqref="B45:B47" xr:uid="{7EED06CB-CC2E-4685-A50F-FAFF8BB8B768}">
      <formula1>"Please select:, German A1.1-C1,  Introduction to the Philosophy of Science,  Introduction to Visual Culture,"</formula1>
    </dataValidation>
    <dataValidation type="list" allowBlank="1" showInputMessage="1" showErrorMessage="1" sqref="B44" xr:uid="{BF03AF15-284D-4540-8BC7-69A030D2897D}">
      <formula1>"Please select:, German A1.1-C1,  Introduction to Philosophical Ethics, "</formula1>
    </dataValidation>
    <dataValidation allowBlank="1" showErrorMessage="1" sqref="A18:A19" xr:uid="{821FB4C1-D810-461E-BE6E-9298A61993E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B9A2B6A7-9258-4772-9197-572986888912}">
          <x14:formula1>
            <xm:f>Lists!$B$2:$B$20</xm:f>
          </x14:formula1>
          <xm:sqref>B18</xm:sqref>
        </x14:dataValidation>
        <x14:dataValidation type="list" allowBlank="1" showInputMessage="1" showErrorMessage="1" xr:uid="{B711D3AE-D180-4F8E-A5E3-515C28AAB448}">
          <x14:formula1>
            <xm:f>Lists!$D$2:$D$20</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FA5E-EA90-4700-B952-D57EF1DCB8EF}">
  <dimension ref="A1:M25"/>
  <sheetViews>
    <sheetView workbookViewId="0">
      <selection activeCell="F17" sqref="F17"/>
    </sheetView>
  </sheetViews>
  <sheetFormatPr defaultRowHeight="14.5" x14ac:dyDescent="0.35"/>
  <cols>
    <col min="1" max="1" width="19.1796875" customWidth="1"/>
    <col min="2" max="2" width="39" customWidth="1"/>
    <col min="5" max="5" width="12.26953125" customWidth="1"/>
  </cols>
  <sheetData>
    <row r="1" spans="1:13" ht="18.5" x14ac:dyDescent="0.45">
      <c r="A1" s="108" t="s">
        <v>105</v>
      </c>
      <c r="B1" s="108"/>
      <c r="C1" s="108"/>
      <c r="D1" s="108"/>
      <c r="E1" s="108"/>
    </row>
    <row r="2" spans="1:13" x14ac:dyDescent="0.35">
      <c r="A2" s="12" t="s">
        <v>86</v>
      </c>
      <c r="B2" s="12" t="s">
        <v>87</v>
      </c>
      <c r="C2" s="12" t="s">
        <v>15</v>
      </c>
      <c r="D2" s="12" t="s">
        <v>92</v>
      </c>
      <c r="E2" s="12" t="s">
        <v>19</v>
      </c>
    </row>
    <row r="3" spans="1:13" x14ac:dyDescent="0.35">
      <c r="A3" s="79" t="str">
        <f>'Study Plan'!A14</f>
        <v>CH-241</v>
      </c>
      <c r="B3" s="80" t="str">
        <f>'Study Plan'!B14</f>
        <v>General Logistics</v>
      </c>
      <c r="C3" s="18">
        <v>7.5</v>
      </c>
      <c r="D3" s="81" t="s">
        <v>98</v>
      </c>
      <c r="E3" s="81" t="s">
        <v>89</v>
      </c>
    </row>
    <row r="4" spans="1:13" x14ac:dyDescent="0.35">
      <c r="A4" s="79" t="str">
        <f>'Study Plan'!A16</f>
        <v>CH-300</v>
      </c>
      <c r="B4" s="80" t="str">
        <f>'Study Plan'!B16</f>
        <v>Intro to International Business</v>
      </c>
      <c r="C4" s="18">
        <v>7.5</v>
      </c>
      <c r="D4" s="81" t="s">
        <v>98</v>
      </c>
      <c r="E4" s="81" t="s">
        <v>89</v>
      </c>
    </row>
    <row r="5" spans="1:13" x14ac:dyDescent="0.35">
      <c r="A5" s="82" t="str">
        <f>'Study Plan'!A18</f>
        <v>CH-XXX</v>
      </c>
      <c r="B5" s="82" t="str">
        <f>'Study Plan'!B18</f>
        <v>Please select:</v>
      </c>
      <c r="C5" s="83">
        <v>7.5</v>
      </c>
      <c r="D5" s="84" t="s">
        <v>96</v>
      </c>
      <c r="E5" s="84" t="s">
        <v>89</v>
      </c>
    </row>
    <row r="6" spans="1:13" x14ac:dyDescent="0.35">
      <c r="A6" s="79" t="str">
        <f>'Study Plan'!A15</f>
        <v>CH-240</v>
      </c>
      <c r="B6" s="80" t="str">
        <f>'Study Plan'!B15</f>
        <v>General Industrial Engineering</v>
      </c>
      <c r="C6" s="18">
        <v>7.5</v>
      </c>
      <c r="D6" s="81" t="s">
        <v>98</v>
      </c>
      <c r="E6" s="81" t="s">
        <v>90</v>
      </c>
    </row>
    <row r="7" spans="1:13" x14ac:dyDescent="0.35">
      <c r="A7" s="79" t="str">
        <f>'Study Plan'!A17</f>
        <v>CH-301</v>
      </c>
      <c r="B7" s="80" t="str">
        <f>'Study Plan'!B17</f>
        <v>Intro to Finance &amp; Accounting</v>
      </c>
      <c r="C7" s="18">
        <v>7.5</v>
      </c>
      <c r="D7" s="81" t="s">
        <v>98</v>
      </c>
      <c r="E7" s="81" t="s">
        <v>90</v>
      </c>
    </row>
    <row r="8" spans="1:13" x14ac:dyDescent="0.35">
      <c r="A8" s="82" t="str">
        <f>'Study Plan'!A19</f>
        <v>CH-XXX</v>
      </c>
      <c r="B8" s="82" t="str">
        <f>'Study Plan'!B19</f>
        <v>Please select:</v>
      </c>
      <c r="C8" s="83">
        <v>7.5</v>
      </c>
      <c r="D8" s="84" t="s">
        <v>96</v>
      </c>
      <c r="E8" s="84" t="s">
        <v>90</v>
      </c>
    </row>
    <row r="10" spans="1:13" x14ac:dyDescent="0.35">
      <c r="A10" t="s">
        <v>106</v>
      </c>
      <c r="D10" s="85" t="str">
        <f>IF((A5="CH-100")*(A8="CH-101"),"BCCB",IF((A5="CH-110")*(A8="CH-111"),"MCCB",IF((A5="CH-132")*(A8="CH-133"),"Earth Sciences",IF((A5="CH-150")*(A8="CH-151"),"Math",IF((A5="CH-230")*(A8="CH-231"),"CS",IF((A5="CH-210")*(A8="CH-211"),"ECE",IF((A5="SDT-101")*(A8="SDT-102"),"SDT",IF((A5="CH-310")*(A8="CH-311"),"GEM",IF((A5="CH-320")*(A8="CH-321"),"SMP", IF((A5="CH-340")*(A8="CH-341"),"ISCP",IF((A5="CH-700")*(A8="CH-701"),"Data Science","NONE")))))))))))</f>
        <v>NONE</v>
      </c>
    </row>
    <row r="12" spans="1:13" x14ac:dyDescent="0.35">
      <c r="A12" t="s">
        <v>107</v>
      </c>
      <c r="D12" s="85" t="str">
        <f>IF(A5="CH-340","ISCP",IF(A5="CH-310","IBA or GEM","NONE"))</f>
        <v>NONE</v>
      </c>
      <c r="M12" s="85"/>
    </row>
    <row r="14" spans="1:13" x14ac:dyDescent="0.35">
      <c r="A14" t="s">
        <v>108</v>
      </c>
      <c r="D14" s="85" t="str">
        <f>IF((A5="CH-310")*(A8="CH-311"),"IBA or GEM",IF((A5="CH-340")*(A8="CH-341"),"ISCP","NONE"))</f>
        <v>NONE</v>
      </c>
    </row>
    <row r="17" spans="1:13" ht="18.5" x14ac:dyDescent="0.45">
      <c r="A17" s="108" t="s">
        <v>109</v>
      </c>
      <c r="B17" s="108"/>
      <c r="C17" s="108"/>
      <c r="D17" s="108"/>
      <c r="E17" s="108"/>
    </row>
    <row r="18" spans="1:13" x14ac:dyDescent="0.35">
      <c r="A18" s="12" t="s">
        <v>86</v>
      </c>
      <c r="B18" s="12" t="s">
        <v>87</v>
      </c>
      <c r="C18" s="12" t="s">
        <v>15</v>
      </c>
      <c r="D18" s="12" t="s">
        <v>92</v>
      </c>
      <c r="E18" s="12" t="s">
        <v>19</v>
      </c>
    </row>
    <row r="19" spans="1:13" x14ac:dyDescent="0.35">
      <c r="A19" s="79" t="str">
        <f>'Study Plan'!A37</f>
        <v>CTMS-MAT-08</v>
      </c>
      <c r="B19" s="80" t="str">
        <f>'Study Plan'!B37</f>
        <v>Applied Calculus</v>
      </c>
      <c r="C19" s="24">
        <v>5</v>
      </c>
      <c r="D19" s="18" t="s">
        <v>98</v>
      </c>
      <c r="E19" s="16" t="s">
        <v>89</v>
      </c>
    </row>
    <row r="20" spans="1:13" ht="15" thickBot="1" x14ac:dyDescent="0.4">
      <c r="A20" s="79" t="str">
        <f>'Study Plan'!A38</f>
        <v>CTMS-MAT-11</v>
      </c>
      <c r="B20" s="79" t="str">
        <f>'Study Plan'!B38</f>
        <v>Finite Mathematics</v>
      </c>
      <c r="C20" s="24">
        <v>5</v>
      </c>
      <c r="D20" s="18" t="s">
        <v>98</v>
      </c>
      <c r="E20" s="16" t="s">
        <v>90</v>
      </c>
    </row>
    <row r="21" spans="1:13" x14ac:dyDescent="0.35">
      <c r="G21" s="109" t="s">
        <v>173</v>
      </c>
      <c r="H21" s="110"/>
      <c r="I21" s="110"/>
      <c r="J21" s="110"/>
      <c r="K21" s="110"/>
      <c r="L21" s="110"/>
      <c r="M21" s="111"/>
    </row>
    <row r="22" spans="1:13" ht="18.5" x14ac:dyDescent="0.45">
      <c r="A22" s="108" t="s">
        <v>100</v>
      </c>
      <c r="B22" s="108"/>
      <c r="C22" s="108"/>
      <c r="D22" s="108"/>
      <c r="E22" s="108"/>
      <c r="G22" s="112"/>
      <c r="H22" s="113"/>
      <c r="I22" s="113"/>
      <c r="J22" s="113"/>
      <c r="K22" s="113"/>
      <c r="L22" s="113"/>
      <c r="M22" s="114"/>
    </row>
    <row r="23" spans="1:13" x14ac:dyDescent="0.35">
      <c r="A23" s="12" t="s">
        <v>86</v>
      </c>
      <c r="B23" s="12" t="s">
        <v>87</v>
      </c>
      <c r="C23" s="12" t="s">
        <v>15</v>
      </c>
      <c r="D23" s="12" t="s">
        <v>92</v>
      </c>
      <c r="E23" s="12" t="s">
        <v>19</v>
      </c>
      <c r="G23" s="112"/>
      <c r="H23" s="113"/>
      <c r="I23" s="113"/>
      <c r="J23" s="113"/>
      <c r="K23" s="113"/>
      <c r="L23" s="113"/>
      <c r="M23" s="114"/>
    </row>
    <row r="24" spans="1:13" ht="29" x14ac:dyDescent="0.35">
      <c r="A24" s="86" t="str">
        <f>'Study Plan'!A44</f>
        <v>CTLA-GER-XX/ CTHU-HUM-XXX</v>
      </c>
      <c r="B24" s="86" t="str">
        <f>'Study Plan'!B44</f>
        <v>Please select:</v>
      </c>
      <c r="C24" s="74">
        <v>2.5</v>
      </c>
      <c r="D24" s="74" t="s">
        <v>96</v>
      </c>
      <c r="E24" s="76" t="s">
        <v>89</v>
      </c>
      <c r="G24" s="112"/>
      <c r="H24" s="113"/>
      <c r="I24" s="113"/>
      <c r="J24" s="113"/>
      <c r="K24" s="113"/>
      <c r="L24" s="113"/>
      <c r="M24" s="114"/>
    </row>
    <row r="25" spans="1:13" ht="29.5" thickBot="1" x14ac:dyDescent="0.4">
      <c r="A25" s="86" t="str">
        <f>'Study Plan'!A45</f>
        <v>CTLA-GER-XX/ CTHU-HUM-XXX</v>
      </c>
      <c r="B25" s="86" t="str">
        <f>'Study Plan'!B45</f>
        <v>Please select:</v>
      </c>
      <c r="C25" s="74">
        <v>2.5</v>
      </c>
      <c r="D25" s="74" t="s">
        <v>96</v>
      </c>
      <c r="E25" s="76" t="s">
        <v>90</v>
      </c>
      <c r="G25" s="115"/>
      <c r="H25" s="116"/>
      <c r="I25" s="116"/>
      <c r="J25" s="116"/>
      <c r="K25" s="116"/>
      <c r="L25" s="116"/>
      <c r="M25" s="117"/>
    </row>
  </sheetData>
  <mergeCells count="4">
    <mergeCell ref="A1:E1"/>
    <mergeCell ref="A17:E17"/>
    <mergeCell ref="G21:M25"/>
    <mergeCell ref="A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DB5B-8399-45D5-8B41-CFA0EE3DAAD8}">
  <dimension ref="A1:B12"/>
  <sheetViews>
    <sheetView workbookViewId="0">
      <selection activeCell="D7" sqref="D7"/>
    </sheetView>
  </sheetViews>
  <sheetFormatPr defaultRowHeight="14.5" x14ac:dyDescent="0.35"/>
  <cols>
    <col min="1" max="1" width="12.26953125" customWidth="1"/>
    <col min="2" max="2" width="14.54296875" customWidth="1"/>
  </cols>
  <sheetData>
    <row r="1" spans="1:2" x14ac:dyDescent="0.35">
      <c r="A1" t="s">
        <v>19</v>
      </c>
      <c r="B1" t="s">
        <v>88</v>
      </c>
    </row>
    <row r="3" spans="1:2" x14ac:dyDescent="0.35">
      <c r="A3" s="50" t="s">
        <v>89</v>
      </c>
      <c r="B3" s="50">
        <f>SUMIF('Study Plan'!H$14:H$81, "Fall 2023", 'Study Plan'!C$14:C$81)</f>
        <v>30</v>
      </c>
    </row>
    <row r="4" spans="1:2" x14ac:dyDescent="0.35">
      <c r="A4" s="50" t="s">
        <v>90</v>
      </c>
      <c r="B4" s="50">
        <f>SUMIF('Study Plan'!H$14:H$81, "Spring 2024", 'Study Plan'!C$14:C$81)</f>
        <v>30</v>
      </c>
    </row>
    <row r="5" spans="1:2" x14ac:dyDescent="0.35">
      <c r="A5" s="50" t="s">
        <v>184</v>
      </c>
      <c r="B5" s="50">
        <f>SUMIF('Study Plan'!H$14:H$81, "Fall 2024", 'Study Plan'!C$14:C$81)</f>
        <v>0</v>
      </c>
    </row>
    <row r="6" spans="1:2" x14ac:dyDescent="0.35">
      <c r="A6" s="50" t="s">
        <v>185</v>
      </c>
      <c r="B6" s="50">
        <f>SUMIF('Study Plan'!H$14:H$81, "Spring 2025", 'Study Plan'!C$14:C$81)</f>
        <v>0</v>
      </c>
    </row>
    <row r="7" spans="1:2" x14ac:dyDescent="0.35">
      <c r="A7" s="50" t="s">
        <v>186</v>
      </c>
      <c r="B7" s="50">
        <f>SUMIF('Study Plan'!H$14:H$81, "Fall 2025", 'Study Plan'!C$14:C$81)</f>
        <v>0</v>
      </c>
    </row>
    <row r="8" spans="1:2" x14ac:dyDescent="0.35">
      <c r="A8" s="50" t="s">
        <v>187</v>
      </c>
      <c r="B8" s="50">
        <f>SUMIF('Study Plan'!H$14:H$81, "Spring 2026", 'Study Plan'!C$14:C$81)</f>
        <v>0</v>
      </c>
    </row>
    <row r="9" spans="1:2" x14ac:dyDescent="0.35">
      <c r="A9" s="50" t="s">
        <v>188</v>
      </c>
      <c r="B9" s="50">
        <f>SUMIF('Study Plan'!H$14:H$81, "Fall 2026", 'Study Plan'!C$14:C$81)</f>
        <v>0</v>
      </c>
    </row>
    <row r="10" spans="1:2" x14ac:dyDescent="0.35">
      <c r="A10" s="50" t="s">
        <v>189</v>
      </c>
      <c r="B10" s="50">
        <f>SUMIF('Study Plan'!H$14:H$81, "Spring 2027", 'Study Plan'!C$14:C$81)</f>
        <v>0</v>
      </c>
    </row>
    <row r="11" spans="1:2" ht="15" thickBot="1" x14ac:dyDescent="0.4">
      <c r="A11" s="51"/>
      <c r="B11" s="51"/>
    </row>
    <row r="12" spans="1:2" x14ac:dyDescent="0.35">
      <c r="A12" t="s">
        <v>91</v>
      </c>
      <c r="B12">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DF5AC-A127-48CF-ABE6-713227D21074}">
  <dimension ref="A1:E48"/>
  <sheetViews>
    <sheetView topLeftCell="A7" zoomScale="80" zoomScaleNormal="80" workbookViewId="0">
      <selection activeCell="F1" sqref="F1"/>
    </sheetView>
  </sheetViews>
  <sheetFormatPr defaultRowHeight="14.5" x14ac:dyDescent="0.35"/>
  <cols>
    <col min="1" max="1" width="21.6328125" customWidth="1"/>
    <col min="2" max="2" width="25.81640625" customWidth="1"/>
    <col min="3" max="3" width="9.26953125" customWidth="1"/>
    <col min="4" max="4" width="29.81640625" customWidth="1"/>
    <col min="5" max="5" width="8.08984375" customWidth="1"/>
    <col min="8" max="8" width="43.36328125" customWidth="1"/>
  </cols>
  <sheetData>
    <row r="1" spans="1:5" ht="18.5" x14ac:dyDescent="0.45">
      <c r="A1" s="108" t="s">
        <v>43</v>
      </c>
      <c r="B1" s="108"/>
      <c r="C1" s="108"/>
      <c r="D1" s="108"/>
    </row>
    <row r="2" spans="1:5" ht="18.5" x14ac:dyDescent="0.45">
      <c r="A2" s="11"/>
      <c r="B2" s="11"/>
      <c r="C2" s="11"/>
      <c r="D2" s="11"/>
    </row>
    <row r="4" spans="1:5" x14ac:dyDescent="0.35">
      <c r="A4" s="12" t="s">
        <v>44</v>
      </c>
      <c r="B4" s="12" t="s">
        <v>45</v>
      </c>
    </row>
    <row r="5" spans="1:5" ht="29" customHeight="1" x14ac:dyDescent="0.35">
      <c r="A5" s="33" t="s">
        <v>86</v>
      </c>
      <c r="B5" s="33" t="s">
        <v>87</v>
      </c>
      <c r="C5" s="34" t="s">
        <v>18</v>
      </c>
      <c r="D5" s="34" t="s">
        <v>46</v>
      </c>
      <c r="E5" s="34" t="s">
        <v>47</v>
      </c>
    </row>
    <row r="6" spans="1:5" x14ac:dyDescent="0.35">
      <c r="A6" s="15"/>
      <c r="B6" s="15"/>
      <c r="C6" s="22"/>
      <c r="D6" s="15"/>
      <c r="E6" s="15"/>
    </row>
    <row r="7" spans="1:5" x14ac:dyDescent="0.35">
      <c r="A7" s="15"/>
      <c r="B7" s="15"/>
      <c r="C7" s="22"/>
      <c r="D7" s="15"/>
      <c r="E7" s="15"/>
    </row>
    <row r="8" spans="1:5" x14ac:dyDescent="0.35">
      <c r="A8" s="15"/>
      <c r="B8" s="15"/>
      <c r="C8" s="22"/>
      <c r="D8" s="15"/>
      <c r="E8" s="15"/>
    </row>
    <row r="9" spans="1:5" x14ac:dyDescent="0.35">
      <c r="A9" s="15"/>
      <c r="B9" s="15"/>
      <c r="C9" s="22"/>
      <c r="D9" s="15"/>
      <c r="E9" s="15"/>
    </row>
    <row r="10" spans="1:5" x14ac:dyDescent="0.35">
      <c r="A10" s="15"/>
      <c r="B10" s="15"/>
      <c r="C10" s="22"/>
      <c r="D10" s="15"/>
      <c r="E10" s="15"/>
    </row>
    <row r="11" spans="1:5" x14ac:dyDescent="0.35">
      <c r="A11" s="15"/>
      <c r="B11" s="15"/>
      <c r="C11" s="22"/>
      <c r="D11" s="15"/>
      <c r="E11" s="15"/>
    </row>
    <row r="12" spans="1:5" x14ac:dyDescent="0.35">
      <c r="A12" s="15"/>
      <c r="B12" s="15"/>
      <c r="C12" s="22"/>
      <c r="D12" s="15"/>
      <c r="E12" s="15"/>
    </row>
    <row r="13" spans="1:5" x14ac:dyDescent="0.35">
      <c r="A13" s="15"/>
      <c r="B13" s="15"/>
      <c r="C13" s="22"/>
      <c r="D13" s="15"/>
      <c r="E13" s="15"/>
    </row>
    <row r="14" spans="1:5" x14ac:dyDescent="0.35">
      <c r="A14" s="15"/>
      <c r="B14" s="15"/>
      <c r="C14" s="22"/>
      <c r="D14" s="15"/>
      <c r="E14" s="15"/>
    </row>
    <row r="15" spans="1:5" x14ac:dyDescent="0.35">
      <c r="A15" s="15"/>
      <c r="B15" s="15"/>
      <c r="C15" s="22"/>
      <c r="D15" s="15"/>
      <c r="E15" s="15"/>
    </row>
    <row r="16" spans="1:5" x14ac:dyDescent="0.35">
      <c r="A16" s="15"/>
      <c r="B16" s="15"/>
      <c r="C16" s="22"/>
      <c r="D16" s="15"/>
      <c r="E16" s="15"/>
    </row>
    <row r="17" spans="1:5" x14ac:dyDescent="0.35">
      <c r="A17" s="15"/>
      <c r="B17" s="15"/>
      <c r="C17" s="22"/>
      <c r="D17" s="15"/>
      <c r="E17" s="15"/>
    </row>
    <row r="18" spans="1:5" x14ac:dyDescent="0.35">
      <c r="A18" s="15"/>
      <c r="B18" s="15"/>
      <c r="C18" s="22"/>
      <c r="D18" s="15"/>
      <c r="E18" s="15"/>
    </row>
    <row r="19" spans="1:5" x14ac:dyDescent="0.35">
      <c r="A19" s="15"/>
      <c r="B19" s="15"/>
      <c r="C19" s="22"/>
      <c r="D19" s="15"/>
      <c r="E19" s="15"/>
    </row>
    <row r="20" spans="1:5" x14ac:dyDescent="0.35">
      <c r="C20" s="48"/>
    </row>
    <row r="21" spans="1:5" x14ac:dyDescent="0.35">
      <c r="B21" s="12" t="s">
        <v>48</v>
      </c>
      <c r="C21" s="48">
        <f>SUM(C6:C19)</f>
        <v>0</v>
      </c>
    </row>
    <row r="22" spans="1:5" x14ac:dyDescent="0.35">
      <c r="C22" s="48"/>
    </row>
    <row r="23" spans="1:5" x14ac:dyDescent="0.35">
      <c r="C23" s="48"/>
    </row>
    <row r="24" spans="1:5" x14ac:dyDescent="0.35">
      <c r="A24" s="12" t="s">
        <v>49</v>
      </c>
      <c r="B24" s="12" t="s">
        <v>45</v>
      </c>
      <c r="C24" s="48"/>
    </row>
    <row r="25" spans="1:5" ht="43.5" x14ac:dyDescent="0.35">
      <c r="A25" s="33" t="s">
        <v>86</v>
      </c>
      <c r="B25" s="33" t="s">
        <v>87</v>
      </c>
      <c r="C25" s="49" t="s">
        <v>18</v>
      </c>
      <c r="D25" s="34" t="s">
        <v>46</v>
      </c>
      <c r="E25" s="34" t="s">
        <v>47</v>
      </c>
    </row>
    <row r="26" spans="1:5" x14ac:dyDescent="0.35">
      <c r="A26" s="15"/>
      <c r="B26" s="15"/>
      <c r="C26" s="22"/>
      <c r="D26" s="15"/>
      <c r="E26" s="15"/>
    </row>
    <row r="27" spans="1:5" x14ac:dyDescent="0.35">
      <c r="A27" s="15"/>
      <c r="B27" s="15"/>
      <c r="C27" s="22"/>
      <c r="D27" s="15"/>
      <c r="E27" s="15"/>
    </row>
    <row r="28" spans="1:5" x14ac:dyDescent="0.35">
      <c r="A28" s="15"/>
      <c r="B28" s="15"/>
      <c r="C28" s="22"/>
      <c r="D28" s="15"/>
      <c r="E28" s="15"/>
    </row>
    <row r="29" spans="1:5" x14ac:dyDescent="0.35">
      <c r="A29" s="15"/>
      <c r="B29" s="15"/>
      <c r="C29" s="22"/>
      <c r="D29" s="15"/>
      <c r="E29" s="15"/>
    </row>
    <row r="30" spans="1:5" x14ac:dyDescent="0.35">
      <c r="A30" s="15"/>
      <c r="B30" s="15"/>
      <c r="C30" s="22"/>
      <c r="D30" s="15"/>
      <c r="E30" s="15"/>
    </row>
    <row r="31" spans="1:5" x14ac:dyDescent="0.35">
      <c r="A31" s="15"/>
      <c r="B31" s="15"/>
      <c r="C31" s="22"/>
      <c r="D31" s="15"/>
      <c r="E31" s="15"/>
    </row>
    <row r="32" spans="1:5" x14ac:dyDescent="0.35">
      <c r="A32" s="15"/>
      <c r="B32" s="15"/>
      <c r="C32" s="22"/>
      <c r="D32" s="15"/>
      <c r="E32" s="15"/>
    </row>
    <row r="33" spans="1:5" x14ac:dyDescent="0.35">
      <c r="A33" s="15"/>
      <c r="B33" s="15"/>
      <c r="C33" s="22"/>
      <c r="D33" s="15"/>
      <c r="E33" s="15"/>
    </row>
    <row r="34" spans="1:5" x14ac:dyDescent="0.35">
      <c r="A34" s="15"/>
      <c r="B34" s="15"/>
      <c r="C34" s="22"/>
      <c r="D34" s="15"/>
      <c r="E34" s="15"/>
    </row>
    <row r="35" spans="1:5" x14ac:dyDescent="0.35">
      <c r="A35" s="15"/>
      <c r="B35" s="15"/>
      <c r="C35" s="22"/>
      <c r="D35" s="15"/>
      <c r="E35" s="15"/>
    </row>
    <row r="36" spans="1:5" x14ac:dyDescent="0.35">
      <c r="A36" s="15"/>
      <c r="B36" s="15"/>
      <c r="C36" s="22"/>
      <c r="D36" s="15"/>
      <c r="E36" s="15"/>
    </row>
    <row r="37" spans="1:5" x14ac:dyDescent="0.35">
      <c r="A37" s="15"/>
      <c r="B37" s="15"/>
      <c r="C37" s="22"/>
      <c r="D37" s="15"/>
      <c r="E37" s="15"/>
    </row>
    <row r="38" spans="1:5" x14ac:dyDescent="0.35">
      <c r="A38" s="15"/>
      <c r="B38" s="15"/>
      <c r="C38" s="22"/>
      <c r="D38" s="15"/>
      <c r="E38" s="15"/>
    </row>
    <row r="39" spans="1:5" x14ac:dyDescent="0.35">
      <c r="A39" s="15"/>
      <c r="B39" s="15"/>
      <c r="C39" s="22"/>
      <c r="D39" s="15"/>
      <c r="E39" s="15"/>
    </row>
    <row r="40" spans="1:5" x14ac:dyDescent="0.35">
      <c r="C40" s="48"/>
    </row>
    <row r="41" spans="1:5" x14ac:dyDescent="0.35">
      <c r="B41" s="12" t="s">
        <v>50</v>
      </c>
      <c r="C41" s="48">
        <f>SUM(C26:C39)</f>
        <v>0</v>
      </c>
    </row>
    <row r="42" spans="1:5" x14ac:dyDescent="0.35">
      <c r="C42" s="48"/>
    </row>
    <row r="43" spans="1:5" x14ac:dyDescent="0.35">
      <c r="B43" s="12" t="s">
        <v>51</v>
      </c>
      <c r="C43" s="48">
        <f>C21+C41</f>
        <v>0</v>
      </c>
      <c r="D43" s="35" t="s">
        <v>52</v>
      </c>
      <c r="E43" s="36">
        <f>SUM(C43+'Study Plan'!B70)</f>
        <v>0</v>
      </c>
    </row>
    <row r="45" spans="1:5" ht="15" thickBot="1" x14ac:dyDescent="0.4"/>
    <row r="46" spans="1:5" x14ac:dyDescent="0.35">
      <c r="A46" s="37"/>
      <c r="B46" s="38"/>
      <c r="C46" s="38"/>
      <c r="D46" s="38"/>
      <c r="E46" s="39"/>
    </row>
    <row r="47" spans="1:5" ht="15" thickBot="1" x14ac:dyDescent="0.4">
      <c r="A47" s="40" t="s">
        <v>53</v>
      </c>
      <c r="B47" s="41"/>
      <c r="C47" s="42"/>
      <c r="D47" s="43"/>
      <c r="E47" s="44"/>
    </row>
    <row r="48" spans="1:5" ht="15" thickBot="1" x14ac:dyDescent="0.4">
      <c r="A48" s="45"/>
      <c r="B48" s="46"/>
      <c r="C48" s="46"/>
      <c r="D48" s="46"/>
      <c r="E48" s="47"/>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B4C88-3F24-4099-BA42-3A1F174C82D7}">
  <dimension ref="A1:J15"/>
  <sheetViews>
    <sheetView workbookViewId="0">
      <selection activeCell="F15" sqref="F15"/>
    </sheetView>
  </sheetViews>
  <sheetFormatPr defaultRowHeight="14.5" x14ac:dyDescent="0.35"/>
  <cols>
    <col min="1" max="1" width="12.6328125" customWidth="1"/>
    <col min="2" max="2" width="34.26953125" customWidth="1"/>
    <col min="3" max="3" width="11.81640625" customWidth="1"/>
    <col min="4" max="4" width="35.453125" customWidth="1"/>
    <col min="6" max="6" width="19.81640625" customWidth="1"/>
    <col min="8" max="8" width="35.453125" customWidth="1"/>
    <col min="10" max="10" width="31.453125" customWidth="1"/>
  </cols>
  <sheetData>
    <row r="1" spans="1:10" x14ac:dyDescent="0.35">
      <c r="A1" t="s">
        <v>110</v>
      </c>
      <c r="B1" t="s">
        <v>111</v>
      </c>
      <c r="C1" t="s">
        <v>112</v>
      </c>
      <c r="D1" t="s">
        <v>113</v>
      </c>
      <c r="F1" t="s">
        <v>114</v>
      </c>
      <c r="H1" t="s">
        <v>115</v>
      </c>
      <c r="J1" t="s">
        <v>116</v>
      </c>
    </row>
    <row r="2" spans="1:10" x14ac:dyDescent="0.35">
      <c r="A2" t="s">
        <v>23</v>
      </c>
      <c r="B2" t="s">
        <v>25</v>
      </c>
      <c r="C2" t="s">
        <v>23</v>
      </c>
      <c r="D2" t="s">
        <v>25</v>
      </c>
      <c r="F2" t="s">
        <v>117</v>
      </c>
      <c r="H2" t="s">
        <v>126</v>
      </c>
      <c r="J2" t="s">
        <v>126</v>
      </c>
    </row>
    <row r="3" spans="1:10" x14ac:dyDescent="0.35">
      <c r="A3" t="s">
        <v>118</v>
      </c>
      <c r="B3" t="s">
        <v>119</v>
      </c>
      <c r="C3" t="s">
        <v>120</v>
      </c>
      <c r="D3" t="s">
        <v>121</v>
      </c>
      <c r="F3" t="s">
        <v>170</v>
      </c>
      <c r="H3" t="s">
        <v>169</v>
      </c>
      <c r="J3" t="s">
        <v>169</v>
      </c>
    </row>
    <row r="4" spans="1:10" x14ac:dyDescent="0.35">
      <c r="A4" t="s">
        <v>156</v>
      </c>
      <c r="B4" t="s">
        <v>152</v>
      </c>
      <c r="C4" t="s">
        <v>160</v>
      </c>
      <c r="D4" t="s">
        <v>164</v>
      </c>
      <c r="F4" t="s">
        <v>171</v>
      </c>
      <c r="H4" t="s">
        <v>133</v>
      </c>
      <c r="J4" t="s">
        <v>133</v>
      </c>
    </row>
    <row r="5" spans="1:10" x14ac:dyDescent="0.35">
      <c r="A5" t="s">
        <v>122</v>
      </c>
      <c r="B5" t="s">
        <v>123</v>
      </c>
      <c r="C5" t="s">
        <v>124</v>
      </c>
      <c r="D5" t="s">
        <v>125</v>
      </c>
      <c r="F5" t="s">
        <v>172</v>
      </c>
      <c r="H5" t="s">
        <v>170</v>
      </c>
    </row>
    <row r="6" spans="1:10" x14ac:dyDescent="0.35">
      <c r="A6" t="s">
        <v>157</v>
      </c>
      <c r="B6" t="s">
        <v>153</v>
      </c>
      <c r="C6" t="s">
        <v>161</v>
      </c>
      <c r="D6" t="s">
        <v>165</v>
      </c>
      <c r="F6" t="s">
        <v>132</v>
      </c>
      <c r="H6" t="s">
        <v>117</v>
      </c>
    </row>
    <row r="7" spans="1:10" x14ac:dyDescent="0.35">
      <c r="A7" t="s">
        <v>128</v>
      </c>
      <c r="B7" t="s">
        <v>129</v>
      </c>
      <c r="C7" t="s">
        <v>130</v>
      </c>
      <c r="D7" t="s">
        <v>131</v>
      </c>
      <c r="F7" t="s">
        <v>138</v>
      </c>
    </row>
    <row r="8" spans="1:10" x14ac:dyDescent="0.35">
      <c r="A8" t="s">
        <v>134</v>
      </c>
      <c r="B8" t="s">
        <v>135</v>
      </c>
      <c r="C8" t="s">
        <v>136</v>
      </c>
      <c r="D8" t="s">
        <v>137</v>
      </c>
      <c r="F8" t="s">
        <v>127</v>
      </c>
    </row>
    <row r="9" spans="1:10" x14ac:dyDescent="0.35">
      <c r="A9" s="32" t="s">
        <v>183</v>
      </c>
      <c r="B9" t="s">
        <v>139</v>
      </c>
      <c r="C9" s="32" t="s">
        <v>182</v>
      </c>
      <c r="D9" t="s">
        <v>166</v>
      </c>
      <c r="F9" t="s">
        <v>126</v>
      </c>
    </row>
    <row r="10" spans="1:10" x14ac:dyDescent="0.35">
      <c r="A10" t="s">
        <v>158</v>
      </c>
      <c r="B10" t="s">
        <v>154</v>
      </c>
      <c r="C10" t="s">
        <v>140</v>
      </c>
      <c r="D10" t="s">
        <v>141</v>
      </c>
      <c r="F10" t="s">
        <v>133</v>
      </c>
    </row>
    <row r="11" spans="1:10" x14ac:dyDescent="0.35">
      <c r="A11" s="87" t="s">
        <v>159</v>
      </c>
      <c r="B11" t="s">
        <v>155</v>
      </c>
      <c r="C11" t="s">
        <v>162</v>
      </c>
      <c r="D11" t="s">
        <v>167</v>
      </c>
      <c r="F11" s="87" t="s">
        <v>144</v>
      </c>
    </row>
    <row r="12" spans="1:10" x14ac:dyDescent="0.35">
      <c r="A12" t="s">
        <v>145</v>
      </c>
      <c r="B12" t="s">
        <v>146</v>
      </c>
      <c r="C12" t="s">
        <v>163</v>
      </c>
      <c r="D12" t="s">
        <v>168</v>
      </c>
      <c r="F12" t="s">
        <v>149</v>
      </c>
    </row>
    <row r="13" spans="1:10" x14ac:dyDescent="0.35">
      <c r="A13" t="s">
        <v>150</v>
      </c>
      <c r="B13" t="s">
        <v>151</v>
      </c>
      <c r="C13" t="s">
        <v>142</v>
      </c>
      <c r="D13" t="s">
        <v>143</v>
      </c>
    </row>
    <row r="14" spans="1:10" x14ac:dyDescent="0.35">
      <c r="C14" t="s">
        <v>147</v>
      </c>
      <c r="D14" t="s">
        <v>148</v>
      </c>
    </row>
    <row r="15" spans="1:10" x14ac:dyDescent="0.35">
      <c r="C15" s="32" t="s">
        <v>180</v>
      </c>
      <c r="D15" t="s">
        <v>181</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 Alatta, Nina</dc:creator>
  <cp:lastModifiedBy>Abo Alatta, Nina</cp:lastModifiedBy>
  <dcterms:created xsi:type="dcterms:W3CDTF">2022-11-24T07:33:28Z</dcterms:created>
  <dcterms:modified xsi:type="dcterms:W3CDTF">2023-08-07T11:57:00Z</dcterms:modified>
</cp:coreProperties>
</file>