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Updated/"/>
    </mc:Choice>
  </mc:AlternateContent>
  <xr:revisionPtr revIDLastSave="128" documentId="13_ncr:1_{A3488F49-1432-4BB8-A0BC-4E5C12434E45}" xr6:coauthVersionLast="47" xr6:coauthVersionMax="47" xr10:uidLastSave="{D533312A-3437-4157-9BD8-866011B9DFF0}"/>
  <bookViews>
    <workbookView xWindow="-110" yWindow="-110" windowWidth="19420" windowHeight="10420" xr2:uid="{00000000-000D-0000-FFFF-FFFF00000000}"/>
  </bookViews>
  <sheets>
    <sheet name="Study Plan" sheetId="1" r:id="rId1"/>
    <sheet name="Entry Advising Form" sheetId="4" r:id="rId2"/>
    <sheet name="Workload Balance" sheetId="3" r:id="rId3"/>
    <sheet name="Extension Semester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7" i="3"/>
  <c r="B6" i="3"/>
  <c r="B5" i="3"/>
  <c r="B4" i="3"/>
  <c r="B3" i="3"/>
  <c r="F48" i="1"/>
  <c r="E48" i="1"/>
  <c r="A48" i="1"/>
  <c r="F47" i="1"/>
  <c r="E47" i="1"/>
  <c r="A47" i="1"/>
  <c r="B7" i="4"/>
  <c r="A7" i="4"/>
  <c r="B5" i="4"/>
  <c r="A5" i="4"/>
  <c r="A40" i="1"/>
  <c r="A39" i="1"/>
  <c r="F42" i="1" l="1"/>
  <c r="E42" i="1"/>
  <c r="F40" i="1"/>
  <c r="E40" i="1"/>
  <c r="F39" i="1"/>
  <c r="E39" i="1"/>
  <c r="F55" i="1" l="1"/>
  <c r="E55" i="1"/>
  <c r="F54" i="1"/>
  <c r="E54" i="1"/>
  <c r="F53" i="1"/>
  <c r="E53" i="1"/>
  <c r="F52" i="1"/>
  <c r="E52" i="1"/>
  <c r="F51" i="1"/>
  <c r="E51" i="1"/>
  <c r="B9" i="3" l="1"/>
  <c r="B10" i="3"/>
  <c r="F66" i="1"/>
  <c r="E66" i="1"/>
  <c r="F65" i="1"/>
  <c r="E65" i="1"/>
  <c r="F64" i="1"/>
  <c r="E64" i="1"/>
  <c r="F63" i="1"/>
  <c r="E63" i="1"/>
  <c r="F62" i="1"/>
  <c r="E62" i="1"/>
  <c r="F61" i="1"/>
  <c r="E61" i="1"/>
  <c r="F60" i="1"/>
  <c r="E60" i="1"/>
  <c r="A20" i="4"/>
  <c r="A19" i="4"/>
  <c r="B25" i="4"/>
  <c r="B24" i="4"/>
  <c r="B20" i="4"/>
  <c r="B19" i="4"/>
  <c r="B8" i="4"/>
  <c r="A8" i="4"/>
  <c r="B6" i="4"/>
  <c r="A6" i="4"/>
  <c r="B4" i="4"/>
  <c r="A4" i="4"/>
  <c r="B3" i="4"/>
  <c r="A3" i="4"/>
  <c r="A25" i="4"/>
  <c r="A24" i="4"/>
  <c r="F41" i="1"/>
  <c r="E41" i="1"/>
  <c r="E32" i="1"/>
  <c r="E33" i="1"/>
  <c r="E34" i="1"/>
  <c r="E30" i="1"/>
  <c r="F77" i="1"/>
  <c r="F76" i="1"/>
  <c r="F72" i="1"/>
  <c r="F71" i="1"/>
  <c r="F70" i="1"/>
  <c r="F34" i="1"/>
  <c r="F33" i="1"/>
  <c r="F32" i="1"/>
  <c r="F31" i="1"/>
  <c r="F29" i="1"/>
  <c r="F28" i="1"/>
  <c r="F27" i="1"/>
  <c r="F26" i="1"/>
  <c r="F25" i="1"/>
  <c r="F24" i="1"/>
  <c r="F23" i="1"/>
  <c r="F19" i="1"/>
  <c r="F18" i="1"/>
  <c r="F17" i="1"/>
  <c r="F16" i="1"/>
  <c r="F15" i="1"/>
  <c r="F14" i="1"/>
  <c r="G77" i="1"/>
  <c r="G76" i="1"/>
  <c r="E15" i="1"/>
  <c r="E16" i="1"/>
  <c r="E17" i="1"/>
  <c r="E18" i="1"/>
  <c r="E19" i="1"/>
  <c r="E14" i="1"/>
  <c r="E77" i="1"/>
  <c r="E76" i="1"/>
  <c r="G70" i="1"/>
  <c r="G71" i="1"/>
  <c r="G72" i="1"/>
  <c r="E70" i="1"/>
  <c r="E71" i="1"/>
  <c r="E72" i="1"/>
  <c r="G32" i="1"/>
  <c r="G33" i="1"/>
  <c r="G34" i="1"/>
  <c r="E24" i="1"/>
  <c r="E25" i="1"/>
  <c r="E26" i="1"/>
  <c r="E27" i="1"/>
  <c r="E28" i="1"/>
  <c r="E29" i="1"/>
  <c r="E31" i="1"/>
  <c r="E23" i="1"/>
  <c r="C41" i="2"/>
  <c r="C21" i="2"/>
  <c r="C43" i="2"/>
  <c r="B81" i="1" l="1"/>
  <c r="E43" i="2" s="1"/>
  <c r="H81" i="1"/>
  <c r="J84" i="1" s="1"/>
  <c r="B12" i="3"/>
  <c r="J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21" authorId="0" shapeId="0" xr:uid="{853BF3E0-038E-4E6D-B634-DC3DD11F3470}">
      <text>
        <r>
          <rPr>
            <b/>
            <sz val="9"/>
            <color indexed="81"/>
            <rFont val="Tahoma"/>
            <family val="2"/>
          </rPr>
          <t>Either select all RIS Core modules or replace 15 CP of "me" modules with CS Core modules.
The CS Study Program Handbooks lists the default minor modules and their respective CPs.</t>
        </r>
      </text>
    </comment>
    <comment ref="B39" authorId="0" shapeId="0" xr:uid="{52E8685B-5DFA-4591-BDA1-9B3F489A1886}">
      <text>
        <r>
          <rPr>
            <b/>
            <sz val="9"/>
            <color indexed="81"/>
            <rFont val="Tahoma"/>
            <family val="2"/>
          </rPr>
          <t>Matrix Algebra &amp; Advanced Calculus I &amp; II are only recommended for students with a strong mathematical background.
However, a potential major change to ECE would require these modules.</t>
        </r>
        <r>
          <rPr>
            <sz val="9"/>
            <color indexed="81"/>
            <rFont val="Tahoma"/>
            <family val="2"/>
          </rPr>
          <t xml:space="preserve">
</t>
        </r>
      </text>
    </comment>
    <comment ref="F60" authorId="0" shapeId="0" xr:uid="{5B0374E8-65EA-4640-BEFC-50E5D2D30C63}">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8"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<sst xmlns="http://schemas.openxmlformats.org/spreadsheetml/2006/main" count="356" uniqueCount="156">
  <si>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</si>
  <si>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</si>
  <si>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</si>
  <si>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</si>
  <si>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</si>
  <si>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</si>
  <si>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</si>
  <si>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</si>
  <si>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</si>
  <si>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</si>
  <si>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</si>
  <si>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</si>
  <si>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</si>
  <si>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</si>
  <si>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</si>
  <si>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</si>
  <si>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</si>
  <si>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</si>
  <si>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</si>
  <si>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</si>
  <si>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</si>
  <si>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</si>
  <si>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CO-XXX</t>
  </si>
  <si>
    <t xml:space="preserve">Minor </t>
  </si>
  <si>
    <t>Fall xxxx</t>
  </si>
  <si>
    <t>Spring xxxx</t>
  </si>
  <si>
    <t>Specialization</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</si>
  <si>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</si>
  <si>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</si>
  <si>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</si>
  <si>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</si>
  <si>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</si>
  <si>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</si>
  <si>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</si>
  <si>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</si>
  <si>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Fall / Spring xxxx</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</si>
  <si>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</si>
  <si>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</si>
  <si>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</si>
  <si>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</si>
  <si>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</si>
  <si>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</si>
  <si>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</si>
  <si>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</si>
  <si>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</si>
  <si>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</si>
  <si>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</si>
  <si>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</si>
  <si>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</si>
  <si>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 xml:space="preserve">Please select: </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</si>
  <si>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</si>
  <si>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</si>
  <si>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Fall xxxx/ Spring xxxx</t>
  </si>
  <si>
    <t xml:space="preserve">Total Credits required: 20 </t>
  </si>
  <si>
    <t>CH-230</t>
  </si>
  <si>
    <t>Programming in C / C++</t>
  </si>
  <si>
    <t>CH-231</t>
  </si>
  <si>
    <t xml:space="preserve">Algorithms &amp; Data Structures </t>
  </si>
  <si>
    <t>CAS-S-RIS-80X</t>
  </si>
  <si>
    <t>CA-RIS-800-T</t>
  </si>
  <si>
    <t>CA-RIS-800-S</t>
  </si>
  <si>
    <t>CO-540</t>
  </si>
  <si>
    <t>Robotics</t>
  </si>
  <si>
    <t>CO-541</t>
  </si>
  <si>
    <t>Machine Learning</t>
  </si>
  <si>
    <t>CO-542</t>
  </si>
  <si>
    <t>RIS Lab</t>
  </si>
  <si>
    <t>CO-543</t>
  </si>
  <si>
    <t>Automation</t>
  </si>
  <si>
    <t>CO-544</t>
  </si>
  <si>
    <t>Embedded System</t>
  </si>
  <si>
    <t>CO-545</t>
  </si>
  <si>
    <t xml:space="preserve">Control Systems </t>
  </si>
  <si>
    <t>CO-546</t>
  </si>
  <si>
    <t>Computer Vision</t>
  </si>
  <si>
    <t>CO-547</t>
  </si>
  <si>
    <t>Artificial Intelligence</t>
  </si>
  <si>
    <t>CO-548</t>
  </si>
  <si>
    <t>RIS Project</t>
  </si>
  <si>
    <t>Fall/Spring xxxx</t>
  </si>
  <si>
    <t>General Electrical Engineering I</t>
  </si>
  <si>
    <t>Module Number</t>
  </si>
  <si>
    <t>Module Name</t>
  </si>
  <si>
    <t>Workload CP</t>
  </si>
  <si>
    <t>Total</t>
  </si>
  <si>
    <t>Methods modules</t>
  </si>
  <si>
    <t>me</t>
  </si>
  <si>
    <t xml:space="preserve">Probability &amp; Random Processes </t>
  </si>
  <si>
    <t>m</t>
  </si>
  <si>
    <t>Logic</t>
  </si>
  <si>
    <t>Causation /Correlation</t>
  </si>
  <si>
    <t>Linear Model- Matrices/ Complex Problem Solving</t>
  </si>
  <si>
    <t>Status</t>
  </si>
  <si>
    <t>Major: RIS</t>
  </si>
  <si>
    <t>Language &amp; Humanities Modules</t>
  </si>
  <si>
    <t>Total Credits required: 5</t>
  </si>
  <si>
    <t>New Skills Modules</t>
  </si>
  <si>
    <t>Total Credits required: 20</t>
  </si>
  <si>
    <t>Fall 2025</t>
  </si>
  <si>
    <t>Spring 2026</t>
  </si>
  <si>
    <t>Fall 2026</t>
  </si>
  <si>
    <t>Spring 2027</t>
  </si>
  <si>
    <t>Choice Modules</t>
  </si>
  <si>
    <t xml:space="preserve"> Methods Modules</t>
  </si>
  <si>
    <t xml:space="preserve">Minor: </t>
  </si>
  <si>
    <t xml:space="preserve">Major Change option after 1 semester: </t>
  </si>
  <si>
    <t>Major Change option after 1 year:</t>
  </si>
  <si>
    <t>CS</t>
  </si>
  <si>
    <t>Study Plan for:</t>
  </si>
  <si>
    <t>CTMS-MAT-12</t>
  </si>
  <si>
    <t xml:space="preserve">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 </t>
  </si>
  <si>
    <t>CH-210</t>
  </si>
  <si>
    <t>For the purpose of applying for an extension, please fill in the corresponding sheet of this form!</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</si>
  <si>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</si>
  <si>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</si>
  <si>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</si>
  <si>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</si>
  <si>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</si>
  <si>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</si>
  <si>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</si>
  <si>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</si>
  <si>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</si>
  <si>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</si>
  <si>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</si>
  <si>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</si>
  <si>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</si>
  <si>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</si>
  <si>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</si>
  <si>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</si>
  <si>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15 CP Minor Studies</t>
  </si>
  <si>
    <t>Fall xxxx or Spring xxxx</t>
  </si>
  <si>
    <t>CTNS-NSK-01/02</t>
  </si>
  <si>
    <t xml:space="preserve">CTNS-NSK-03/04  </t>
  </si>
  <si>
    <t xml:space="preserve">CTNS-NSK-07/08 </t>
  </si>
  <si>
    <t>Argumentation, Data Visualization &amp; Communication</t>
  </si>
  <si>
    <t>CTNS-NSK-05/06</t>
  </si>
  <si>
    <t>CTNS-CIP-10/ CTNS-NSK-09</t>
  </si>
  <si>
    <t>Community Impact Project/ Agency, Leadership &amp; Accountability</t>
  </si>
  <si>
    <t>CTNS-CIP-10: Fall xxxx or Spring xxxx CTNS-NSK-09 Spring xxxx</t>
  </si>
  <si>
    <t>Function in the curriculum (Choice, Core, Methods, New Skills, Language/ Humanities)</t>
  </si>
  <si>
    <t>Digital Systems &amp; Computer Architecture</t>
  </si>
  <si>
    <t>Mathematical &amp; Physical Foundations of Robotics I</t>
  </si>
  <si>
    <t>Mathematical &amp; Physical Foundations of Robotics II</t>
  </si>
  <si>
    <t>CTMS-MAT-13</t>
  </si>
  <si>
    <t>Numerical Methods</t>
  </si>
  <si>
    <t>CH-221</t>
  </si>
  <si>
    <t>CH-222</t>
  </si>
  <si>
    <t>CH-234</t>
  </si>
  <si>
    <t>Fall 2027</t>
  </si>
  <si>
    <t>Spring 2028</t>
  </si>
  <si>
    <t>None</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</si>
  <si>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xml:space="preserve"> If you have already started learning German, you will need to take a placement test to ensure you are allocated your correct level.</t>
    </r>
  </si>
  <si>
    <t>Fall 2028</t>
  </si>
  <si>
    <t>Spring 2029</t>
  </si>
  <si>
    <t>AAS contact / date:</t>
  </si>
  <si>
    <t>ECE, dependent on methods selection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</si>
</sst>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b/>
      <sz val="10"/>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indexed="64"/>
      </patternFill>
    </fill>
  </fills>
  <borders count="2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right/>
      <top style="thin">
        <color auto="1"/>
      </top>
      <bottom style="medium">
        <color indexed="64"/>
      </bottom>
      <diagonal/>
    </border>
    <border>
      <left style="thin">
        <color auto="1"/>
      </left>
      <right/>
      <top style="thin">
        <color auto="1"/>
      </top>
      <bottom style="thin">
        <color auto="1"/>
      </bottom>
      <diagonal/>
    </border>
  </borders>
  <cellStyleXfs count="1">
    <xf numFmtId="0" fontId="0" fillId="0" borderId="0"/>
  </cellStyleXfs>
  <cellXfs count="119">
    <xf numFmtId="0" fontId="0" fillId="0" borderId="0" xfId="0"/>
    <xf numFmtId="0" fontId="0" fillId="0" borderId="1" xfId="0" applyBorder="1"/>
    <xf numFmtId="0" fontId="0" fillId="2" borderId="3" xfId="0" applyFill="1" applyBorder="1"/>
    <xf numFmtId="0" fontId="0" fillId="2" borderId="4"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1" fontId="0" fillId="5" borderId="14" xfId="0" applyNumberFormat="1" applyFill="1" applyBorder="1" applyAlignment="1" applyProtection="1">
      <alignment wrapText="1"/>
      <protection locked="0"/>
    </xf>
    <xf numFmtId="0" fontId="0" fillId="5" borderId="15" xfId="0" applyFill="1" applyBorder="1" applyAlignment="1" applyProtection="1">
      <alignment wrapText="1"/>
      <protection locked="0"/>
    </xf>
    <xf numFmtId="2" fontId="0" fillId="5" borderId="15" xfId="0" applyNumberFormat="1" applyFill="1" applyBorder="1" applyAlignment="1" applyProtection="1">
      <alignment wrapText="1"/>
      <protection locked="0"/>
    </xf>
    <xf numFmtId="0" fontId="0" fillId="5" borderId="16" xfId="0" applyFill="1" applyBorder="1" applyAlignment="1" applyProtection="1">
      <alignment wrapText="1"/>
      <protection locked="0"/>
    </xf>
    <xf numFmtId="1" fontId="0" fillId="5" borderId="17" xfId="0" applyNumberFormat="1" applyFill="1" applyBorder="1" applyAlignment="1" applyProtection="1">
      <alignment wrapText="1"/>
      <protection locked="0"/>
    </xf>
    <xf numFmtId="0" fontId="0" fillId="5" borderId="18" xfId="0" applyFill="1" applyBorder="1" applyAlignment="1" applyProtection="1">
      <alignment wrapText="1"/>
      <protection locked="0"/>
    </xf>
    <xf numFmtId="1" fontId="0" fillId="5" borderId="19" xfId="0" applyNumberFormat="1" applyFill="1" applyBorder="1" applyAlignment="1" applyProtection="1">
      <alignment wrapText="1"/>
      <protection locked="0"/>
    </xf>
    <xf numFmtId="0" fontId="0" fillId="5" borderId="20" xfId="0" applyFill="1" applyBorder="1" applyAlignment="1" applyProtection="1">
      <alignment wrapText="1"/>
      <protection locked="0"/>
    </xf>
    <xf numFmtId="2" fontId="0" fillId="5" borderId="20" xfId="0" applyNumberFormat="1" applyFill="1" applyBorder="1" applyAlignment="1" applyProtection="1">
      <alignment wrapText="1"/>
      <protection locked="0"/>
    </xf>
    <xf numFmtId="0" fontId="0" fillId="5" borderId="21" xfId="0" applyFill="1" applyBorder="1" applyAlignment="1" applyProtection="1">
      <alignment wrapText="1"/>
      <protection locked="0"/>
    </xf>
    <xf numFmtId="0" fontId="0" fillId="0" borderId="5" xfId="0" applyBorder="1"/>
    <xf numFmtId="0" fontId="0" fillId="0" borderId="6" xfId="0" applyBorder="1"/>
    <xf numFmtId="0" fontId="0" fillId="0" borderId="7" xfId="0" applyBorder="1"/>
    <xf numFmtId="0" fontId="8" fillId="0" borderId="8" xfId="0" applyFont="1" applyBorder="1"/>
    <xf numFmtId="0" fontId="2" fillId="0" borderId="11" xfId="0" applyFont="1" applyBorder="1"/>
    <xf numFmtId="0" fontId="0" fillId="0" borderId="9" xfId="0" applyBorder="1"/>
    <xf numFmtId="0" fontId="0" fillId="0" borderId="10" xfId="0" applyBorder="1"/>
    <xf numFmtId="0" fontId="0" fillId="0" borderId="11" xfId="0" applyBorder="1"/>
    <xf numFmtId="0" fontId="0" fillId="0" borderId="12" xfId="0" applyBorder="1"/>
    <xf numFmtId="2" fontId="3" fillId="7" borderId="22"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0" fillId="5" borderId="15" xfId="0" applyNumberFormat="1" applyFill="1" applyBorder="1" applyAlignment="1">
      <alignment wrapText="1"/>
    </xf>
    <xf numFmtId="2" fontId="0" fillId="5" borderId="20" xfId="0" applyNumberFormat="1" applyFill="1" applyBorder="1" applyAlignment="1">
      <alignment wrapText="1"/>
    </xf>
    <xf numFmtId="2" fontId="1" fillId="3" borderId="2" xfId="0" applyNumberFormat="1" applyFont="1" applyFill="1" applyBorder="1" applyAlignment="1">
      <alignment wrapText="1"/>
    </xf>
    <xf numFmtId="2" fontId="13" fillId="3" borderId="2" xfId="0" applyNumberFormat="1" applyFont="1" applyFill="1" applyBorder="1" applyAlignment="1">
      <alignment wrapText="1"/>
    </xf>
    <xf numFmtId="0" fontId="0" fillId="0" borderId="2" xfId="0" applyBorder="1"/>
    <xf numFmtId="0" fontId="0" fillId="0" borderId="23" xfId="0" applyBorder="1"/>
    <xf numFmtId="1"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1" fontId="0" fillId="8" borderId="2" xfId="0" applyNumberFormat="1" applyFill="1" applyBorder="1"/>
    <xf numFmtId="1" fontId="0" fillId="3" borderId="2" xfId="0" applyNumberFormat="1" applyFill="1" applyBorder="1" applyAlignment="1">
      <alignment wrapText="1"/>
    </xf>
    <xf numFmtId="0" fontId="0" fillId="3" borderId="2" xfId="0" applyFill="1" applyBorder="1" applyAlignment="1">
      <alignment wrapText="1"/>
    </xf>
    <xf numFmtId="0" fontId="0" fillId="3" borderId="2" xfId="0" applyFill="1" applyBorder="1"/>
    <xf numFmtId="0" fontId="14" fillId="0" borderId="0" xfId="0" applyFont="1"/>
    <xf numFmtId="1" fontId="0" fillId="8" borderId="2" xfId="0" applyNumberFormat="1" applyFill="1" applyBorder="1" applyAlignment="1">
      <alignment wrapText="1"/>
    </xf>
    <xf numFmtId="1" fontId="0" fillId="3" borderId="2" xfId="0" applyNumberFormat="1" applyFill="1" applyBorder="1"/>
    <xf numFmtId="2" fontId="0" fillId="3" borderId="2" xfId="0" applyNumberFormat="1" applyFill="1" applyBorder="1"/>
    <xf numFmtId="0" fontId="3" fillId="2" borderId="3" xfId="0" applyFont="1" applyFill="1" applyBorder="1"/>
    <xf numFmtId="1" fontId="14" fillId="3" borderId="2" xfId="0" applyNumberFormat="1" applyFont="1" applyFill="1" applyBorder="1" applyAlignment="1" applyProtection="1">
      <alignment wrapText="1"/>
      <protection locked="0"/>
    </xf>
    <xf numFmtId="0" fontId="14" fillId="3" borderId="2" xfId="0" applyFont="1" applyFill="1" applyBorder="1" applyAlignment="1" applyProtection="1">
      <alignment wrapText="1"/>
      <protection locked="0"/>
    </xf>
    <xf numFmtId="2" fontId="14" fillId="3" borderId="2" xfId="0" applyNumberFormat="1" applyFont="1" applyFill="1" applyBorder="1" applyAlignment="1">
      <alignment wrapText="1"/>
    </xf>
    <xf numFmtId="2" fontId="14" fillId="3" borderId="2" xfId="0" applyNumberFormat="1" applyFont="1" applyFill="1" applyBorder="1" applyAlignment="1" applyProtection="1">
      <alignment wrapText="1"/>
      <protection locked="0"/>
    </xf>
    <xf numFmtId="0" fontId="2" fillId="3" borderId="13" xfId="0" applyFont="1" applyFill="1" applyBorder="1" applyAlignment="1" applyProtection="1">
      <alignment wrapText="1"/>
      <protection locked="0"/>
    </xf>
    <xf numFmtId="1" fontId="2" fillId="3" borderId="13" xfId="0" applyNumberFormat="1" applyFont="1" applyFill="1" applyBorder="1" applyAlignment="1" applyProtection="1">
      <alignment wrapText="1"/>
      <protection locked="0"/>
    </xf>
    <xf numFmtId="2" fontId="2" fillId="3" borderId="2" xfId="0" applyNumberFormat="1" applyFont="1" applyFill="1" applyBorder="1" applyAlignment="1" applyProtection="1">
      <alignment wrapText="1"/>
      <protection locked="0"/>
    </xf>
    <xf numFmtId="2" fontId="2" fillId="3" borderId="13" xfId="0" applyNumberFormat="1" applyFont="1" applyFill="1" applyBorder="1" applyAlignment="1">
      <alignment wrapText="1"/>
    </xf>
    <xf numFmtId="2" fontId="2" fillId="3" borderId="2" xfId="0" applyNumberFormat="1" applyFont="1" applyFill="1" applyBorder="1" applyAlignment="1">
      <alignment wrapText="1"/>
    </xf>
    <xf numFmtId="1" fontId="13" fillId="3" borderId="2" xfId="0" applyNumberFormat="1" applyFont="1" applyFill="1" applyBorder="1" applyAlignment="1" applyProtection="1">
      <alignment wrapText="1"/>
      <protection locked="0"/>
    </xf>
    <xf numFmtId="0" fontId="13" fillId="3" borderId="2" xfId="0" applyFont="1" applyFill="1" applyBorder="1" applyAlignment="1" applyProtection="1">
      <alignment wrapText="1"/>
      <protection locked="0"/>
    </xf>
    <xf numFmtId="1" fontId="13" fillId="9" borderId="2" xfId="0" applyNumberFormat="1" applyFont="1" applyFill="1" applyBorder="1" applyAlignment="1">
      <alignment wrapText="1"/>
    </xf>
    <xf numFmtId="1" fontId="13" fillId="9" borderId="2" xfId="0" applyNumberFormat="1" applyFont="1" applyFill="1" applyBorder="1" applyAlignment="1" applyProtection="1">
      <alignment wrapText="1"/>
      <protection locked="0"/>
    </xf>
    <xf numFmtId="2" fontId="13" fillId="9" borderId="2" xfId="0" applyNumberFormat="1" applyFont="1" applyFill="1" applyBorder="1" applyAlignment="1">
      <alignment wrapText="1"/>
    </xf>
    <xf numFmtId="2" fontId="13" fillId="9" borderId="2" xfId="0" applyNumberFormat="1" applyFont="1" applyFill="1" applyBorder="1" applyAlignment="1" applyProtection="1">
      <alignment wrapText="1"/>
      <protection locked="0"/>
    </xf>
    <xf numFmtId="0" fontId="13" fillId="9" borderId="2" xfId="0" applyFont="1" applyFill="1" applyBorder="1" applyAlignment="1" applyProtection="1">
      <alignment wrapText="1"/>
      <protection locked="0"/>
    </xf>
    <xf numFmtId="0" fontId="2" fillId="3" borderId="3" xfId="0" applyFont="1" applyFill="1" applyBorder="1" applyAlignment="1" applyProtection="1">
      <alignment horizontal="left" wrapText="1"/>
      <protection locked="0"/>
    </xf>
    <xf numFmtId="0" fontId="0" fillId="6" borderId="5" xfId="0" applyFill="1" applyBorder="1" applyAlignment="1">
      <alignment horizontal="left" wrapText="1"/>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10"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8" xfId="0" applyFill="1" applyBorder="1" applyAlignment="1">
      <alignment horizontal="left" wrapText="1"/>
    </xf>
    <xf numFmtId="0" fontId="0" fillId="6" borderId="0" xfId="0" applyFill="1" applyAlignment="1">
      <alignment horizontal="left" wrapText="1"/>
    </xf>
    <xf numFmtId="0" fontId="0" fillId="6" borderId="9"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3" fillId="0" borderId="0" xfId="0" applyFont="1" applyAlignment="1">
      <alignment horizont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5" fillId="2" borderId="24" xfId="0" applyFont="1" applyFill="1" applyBorder="1"/>
    <xf numFmtId="0" fontId="14" fillId="0" borderId="0" xfId="0" applyFont="1" applyAlignment="1">
      <alignment horizontal="left" wrapText="1"/>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EB2A2EE7-DADA-4648-8BB0-9604086636B0}"/>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6"/>
  <sheetViews>
    <sheetView tabSelected="1" zoomScale="80" zoomScaleNormal="80" workbookViewId="0">
      <selection activeCell="B1" sqref="B1:D1"/>
    </sheetView>
  </sheetViews>
  <sheetFormatPr defaultColWidth="8.81640625" defaultRowHeight="14.5" x14ac:dyDescent="0.35"/>
  <cols>
    <col min="1" max="1" width="17" customWidth="1"/>
    <col min="2" max="2" width="35.90625" customWidth="1"/>
    <col min="3" max="3" width="10.90625" customWidth="1"/>
    <col min="4" max="4" width="13" customWidth="1"/>
    <col min="7" max="7" width="7.6328125" customWidth="1"/>
    <col min="8" max="8" width="34.6328125" customWidth="1"/>
    <col min="9" max="9" width="24.81640625" customWidth="1"/>
    <col min="10" max="10" width="14.81640625" customWidth="1"/>
    <col min="11" max="11" width="13.1796875" customWidth="1"/>
  </cols>
  <sheetData>
    <row r="1" spans="1:10" ht="21" customHeight="1" x14ac:dyDescent="0.45">
      <c r="A1" s="71" t="s">
        <v>108</v>
      </c>
      <c r="B1" s="88" t="s">
        <v>0</v>
      </c>
      <c r="C1" s="88"/>
      <c r="D1" s="88"/>
      <c r="E1" s="2"/>
      <c r="F1" s="2"/>
      <c r="G1" s="2"/>
      <c r="H1" s="22" t="s">
        <v>93</v>
      </c>
      <c r="I1" s="22" t="s">
        <v>28</v>
      </c>
      <c r="J1" s="3"/>
    </row>
    <row r="2" spans="1:10" ht="14.5" customHeight="1" x14ac:dyDescent="0.35">
      <c r="A2" s="117" t="s">
        <v>154</v>
      </c>
      <c r="B2" s="98"/>
      <c r="C2" s="98"/>
      <c r="D2" s="98"/>
      <c r="H2" s="98" t="s">
        <v>29</v>
      </c>
      <c r="I2" s="98"/>
      <c r="J2" s="1"/>
    </row>
    <row r="3" spans="1:10" ht="21.75" customHeight="1" x14ac:dyDescent="0.35">
      <c r="H3" s="30" t="s">
        <v>30</v>
      </c>
      <c r="I3" s="30" t="s">
        <v>31</v>
      </c>
      <c r="J3" s="1"/>
    </row>
    <row r="4" spans="1:10" ht="29.25" customHeight="1" thickBot="1" x14ac:dyDescent="0.6">
      <c r="A4" s="6" t="s">
        <v>1</v>
      </c>
      <c r="B4" s="4"/>
      <c r="C4" s="4"/>
      <c r="D4" s="4"/>
      <c r="E4" s="4"/>
      <c r="F4" s="4"/>
      <c r="G4" s="4"/>
      <c r="H4" s="4"/>
      <c r="I4" s="4"/>
      <c r="J4" s="5"/>
    </row>
    <row r="5" spans="1:10" ht="48.5" customHeight="1" thickBot="1" x14ac:dyDescent="0.4">
      <c r="A5" s="105" t="s">
        <v>110</v>
      </c>
      <c r="B5" s="105"/>
      <c r="C5" s="105"/>
      <c r="D5" s="105"/>
      <c r="E5" s="105"/>
      <c r="F5" s="105"/>
      <c r="G5" s="105"/>
      <c r="H5" s="105"/>
      <c r="I5" s="105"/>
      <c r="J5" s="106"/>
    </row>
    <row r="6" spans="1:10" ht="30.75" customHeight="1" x14ac:dyDescent="0.35">
      <c r="A6" s="103" t="s">
        <v>32</v>
      </c>
      <c r="B6" s="103"/>
      <c r="C6" s="103"/>
      <c r="D6" s="103"/>
      <c r="E6" s="103"/>
      <c r="F6" s="103"/>
      <c r="G6" s="103"/>
      <c r="H6" s="103"/>
      <c r="I6" s="103"/>
      <c r="J6" s="104"/>
    </row>
    <row r="7" spans="1:10" ht="31.5" customHeight="1" x14ac:dyDescent="0.35">
      <c r="A7" s="99" t="s">
        <v>33</v>
      </c>
      <c r="B7" s="99"/>
      <c r="C7" s="99"/>
      <c r="D7" s="99"/>
      <c r="E7" s="99"/>
      <c r="F7" s="99"/>
      <c r="G7" s="99"/>
      <c r="H7" s="99"/>
      <c r="I7" s="99"/>
      <c r="J7" s="100"/>
    </row>
    <row r="8" spans="1:10" ht="31.5" customHeight="1" x14ac:dyDescent="0.35">
      <c r="A8" s="99" t="s">
        <v>17</v>
      </c>
      <c r="B8" s="99"/>
      <c r="C8" s="99"/>
      <c r="D8" s="99"/>
      <c r="E8" s="99"/>
      <c r="F8" s="99"/>
      <c r="G8" s="99"/>
      <c r="H8" s="99"/>
      <c r="I8" s="99"/>
      <c r="J8" s="100"/>
    </row>
    <row r="9" spans="1:10" ht="14.5" customHeight="1" x14ac:dyDescent="0.35">
      <c r="A9" s="99" t="s">
        <v>45</v>
      </c>
      <c r="B9" s="99"/>
      <c r="C9" s="99"/>
      <c r="D9" s="99"/>
      <c r="E9" s="99"/>
      <c r="F9" s="99"/>
      <c r="G9" s="99"/>
      <c r="H9" s="99"/>
      <c r="I9" s="99"/>
      <c r="J9" s="100"/>
    </row>
    <row r="10" spans="1:10" ht="14.5" customHeight="1" thickBot="1" x14ac:dyDescent="0.4">
      <c r="A10" s="101"/>
      <c r="B10" s="101"/>
      <c r="C10" s="101"/>
      <c r="D10" s="101"/>
      <c r="E10" s="101"/>
      <c r="F10" s="101"/>
      <c r="G10" s="101"/>
      <c r="H10" s="101"/>
      <c r="I10" s="101"/>
      <c r="J10" s="102"/>
    </row>
    <row r="11" spans="1:10" ht="14.25" customHeight="1" x14ac:dyDescent="0.35">
      <c r="A11" s="12"/>
      <c r="B11" s="12"/>
      <c r="C11" s="12"/>
      <c r="D11" s="12"/>
      <c r="E11" s="12"/>
      <c r="F11" s="12"/>
      <c r="G11" s="12"/>
      <c r="H11" s="12"/>
      <c r="I11" s="12"/>
      <c r="J11" s="12"/>
    </row>
    <row r="12" spans="1:10" ht="18.5" x14ac:dyDescent="0.45">
      <c r="B12" s="13" t="s">
        <v>6</v>
      </c>
      <c r="C12" s="13"/>
      <c r="D12" s="13"/>
      <c r="H12" s="14" t="s">
        <v>12</v>
      </c>
    </row>
    <row r="13" spans="1:10" ht="29" x14ac:dyDescent="0.35">
      <c r="A13" s="10" t="s">
        <v>3</v>
      </c>
      <c r="B13" s="11" t="s">
        <v>4</v>
      </c>
      <c r="C13" s="11" t="s">
        <v>47</v>
      </c>
      <c r="D13" s="10" t="s">
        <v>48</v>
      </c>
      <c r="E13" s="10" t="s">
        <v>2</v>
      </c>
      <c r="F13" s="10" t="s">
        <v>18</v>
      </c>
      <c r="G13" s="10" t="s">
        <v>92</v>
      </c>
      <c r="H13" s="10" t="s">
        <v>5</v>
      </c>
    </row>
    <row r="14" spans="1:10" ht="29" x14ac:dyDescent="0.35">
      <c r="A14" s="81" t="s">
        <v>145</v>
      </c>
      <c r="B14" s="82" t="s">
        <v>141</v>
      </c>
      <c r="C14" s="51">
        <v>7.5</v>
      </c>
      <c r="D14" s="9" t="s">
        <v>49</v>
      </c>
      <c r="E14" s="51" t="str">
        <f>IF(D14="Earned",C14,"")</f>
        <v/>
      </c>
      <c r="F14" s="51" t="str">
        <f>IF(C14="Planned",B14,"")</f>
        <v/>
      </c>
      <c r="G14" s="51" t="s">
        <v>88</v>
      </c>
      <c r="H14" s="7" t="s">
        <v>98</v>
      </c>
    </row>
    <row r="15" spans="1:10" x14ac:dyDescent="0.35">
      <c r="A15" s="81" t="s">
        <v>54</v>
      </c>
      <c r="B15" s="82" t="s">
        <v>55</v>
      </c>
      <c r="C15" s="51">
        <v>7.5</v>
      </c>
      <c r="D15" s="9" t="s">
        <v>49</v>
      </c>
      <c r="E15" s="51" t="str">
        <f t="shared" ref="E15:E19" si="0">IF(D15="Earned",C15,"")</f>
        <v/>
      </c>
      <c r="F15" s="51" t="str">
        <f t="shared" ref="F15:F19" si="1">IF(C15="Planned",B15,"")</f>
        <v/>
      </c>
      <c r="G15" s="51" t="s">
        <v>88</v>
      </c>
      <c r="H15" s="7" t="s">
        <v>98</v>
      </c>
    </row>
    <row r="16" spans="1:10" x14ac:dyDescent="0.35">
      <c r="A16" s="81" t="s">
        <v>56</v>
      </c>
      <c r="B16" s="82" t="s">
        <v>57</v>
      </c>
      <c r="C16" s="51">
        <v>7.5</v>
      </c>
      <c r="D16" s="9" t="s">
        <v>49</v>
      </c>
      <c r="E16" s="51" t="str">
        <f t="shared" si="0"/>
        <v/>
      </c>
      <c r="F16" s="51" t="str">
        <f t="shared" si="1"/>
        <v/>
      </c>
      <c r="G16" s="51" t="s">
        <v>88</v>
      </c>
      <c r="H16" s="51" t="s">
        <v>99</v>
      </c>
    </row>
    <row r="17" spans="1:8" ht="29" x14ac:dyDescent="0.35">
      <c r="A17" s="81" t="s">
        <v>146</v>
      </c>
      <c r="B17" s="82" t="s">
        <v>142</v>
      </c>
      <c r="C17" s="51">
        <v>7.5</v>
      </c>
      <c r="D17" s="9" t="s">
        <v>49</v>
      </c>
      <c r="E17" s="51" t="str">
        <f t="shared" si="0"/>
        <v/>
      </c>
      <c r="F17" s="51" t="str">
        <f t="shared" si="1"/>
        <v/>
      </c>
      <c r="G17" s="51" t="s">
        <v>88</v>
      </c>
      <c r="H17" s="51" t="s">
        <v>99</v>
      </c>
    </row>
    <row r="18" spans="1:8" x14ac:dyDescent="0.35">
      <c r="A18" s="81" t="s">
        <v>111</v>
      </c>
      <c r="B18" s="82" t="s">
        <v>80</v>
      </c>
      <c r="C18" s="51">
        <v>7.5</v>
      </c>
      <c r="D18" s="9" t="s">
        <v>49</v>
      </c>
      <c r="E18" s="51" t="str">
        <f t="shared" si="0"/>
        <v/>
      </c>
      <c r="F18" s="51" t="str">
        <f t="shared" si="1"/>
        <v/>
      </c>
      <c r="G18" s="51" t="s">
        <v>88</v>
      </c>
      <c r="H18" s="51" t="s">
        <v>98</v>
      </c>
    </row>
    <row r="19" spans="1:8" x14ac:dyDescent="0.35">
      <c r="A19" s="81" t="s">
        <v>147</v>
      </c>
      <c r="B19" s="82" t="s">
        <v>140</v>
      </c>
      <c r="C19" s="51">
        <v>7.5</v>
      </c>
      <c r="D19" s="9" t="s">
        <v>49</v>
      </c>
      <c r="E19" s="51" t="str">
        <f t="shared" si="0"/>
        <v/>
      </c>
      <c r="F19" s="51" t="str">
        <f t="shared" si="1"/>
        <v/>
      </c>
      <c r="G19" s="51" t="s">
        <v>88</v>
      </c>
      <c r="H19" s="51" t="s">
        <v>99</v>
      </c>
    </row>
    <row r="21" spans="1:8" ht="18.5" x14ac:dyDescent="0.45">
      <c r="B21" s="13" t="s">
        <v>7</v>
      </c>
      <c r="C21" s="13"/>
      <c r="D21" s="13"/>
      <c r="H21" s="14" t="s">
        <v>12</v>
      </c>
    </row>
    <row r="22" spans="1:8" ht="29" x14ac:dyDescent="0.35">
      <c r="A22" s="10" t="s">
        <v>3</v>
      </c>
      <c r="B22" s="11" t="s">
        <v>4</v>
      </c>
      <c r="C22" s="11"/>
      <c r="D22" s="11"/>
      <c r="E22" s="10" t="s">
        <v>2</v>
      </c>
      <c r="F22" s="10" t="s">
        <v>18</v>
      </c>
      <c r="G22" s="10" t="s">
        <v>18</v>
      </c>
      <c r="H22" s="10" t="s">
        <v>5</v>
      </c>
    </row>
    <row r="23" spans="1:8" x14ac:dyDescent="0.35">
      <c r="A23" s="72" t="s">
        <v>61</v>
      </c>
      <c r="B23" s="73" t="s">
        <v>62</v>
      </c>
      <c r="C23" s="74">
        <v>5</v>
      </c>
      <c r="D23" s="75" t="s">
        <v>50</v>
      </c>
      <c r="E23" s="74" t="str">
        <f>IF(D23="Earned",C23,"")</f>
        <v/>
      </c>
      <c r="F23" s="74" t="str">
        <f>IF(C23="Planned",B23, "")</f>
        <v/>
      </c>
      <c r="G23" s="74" t="s">
        <v>88</v>
      </c>
      <c r="H23" s="73" t="s">
        <v>24</v>
      </c>
    </row>
    <row r="24" spans="1:8" x14ac:dyDescent="0.35">
      <c r="A24" s="72" t="s">
        <v>63</v>
      </c>
      <c r="B24" s="73" t="s">
        <v>64</v>
      </c>
      <c r="C24" s="74">
        <v>5</v>
      </c>
      <c r="D24" s="75" t="s">
        <v>50</v>
      </c>
      <c r="E24" s="74" t="str">
        <f t="shared" ref="E24:E34" si="2">IF(D24="Earned",C24,"")</f>
        <v/>
      </c>
      <c r="F24" s="74" t="str">
        <f t="shared" ref="F24:G34" si="3">IF(C24="Planned",B24, "")</f>
        <v/>
      </c>
      <c r="G24" s="74" t="s">
        <v>88</v>
      </c>
      <c r="H24" s="73" t="s">
        <v>25</v>
      </c>
    </row>
    <row r="25" spans="1:8" x14ac:dyDescent="0.35">
      <c r="A25" s="8" t="s">
        <v>65</v>
      </c>
      <c r="B25" s="7" t="s">
        <v>66</v>
      </c>
      <c r="C25" s="56">
        <v>5</v>
      </c>
      <c r="D25" s="9" t="s">
        <v>50</v>
      </c>
      <c r="E25" s="51" t="str">
        <f t="shared" si="2"/>
        <v/>
      </c>
      <c r="F25" s="51" t="str">
        <f t="shared" si="3"/>
        <v/>
      </c>
      <c r="G25" s="51" t="s">
        <v>86</v>
      </c>
      <c r="H25" s="7" t="s">
        <v>79</v>
      </c>
    </row>
    <row r="26" spans="1:8" x14ac:dyDescent="0.35">
      <c r="A26" s="8" t="s">
        <v>67</v>
      </c>
      <c r="B26" s="7" t="s">
        <v>68</v>
      </c>
      <c r="C26" s="56">
        <v>5</v>
      </c>
      <c r="D26" s="9" t="s">
        <v>50</v>
      </c>
      <c r="E26" s="51" t="str">
        <f t="shared" si="2"/>
        <v/>
      </c>
      <c r="F26" s="51" t="str">
        <f t="shared" si="3"/>
        <v/>
      </c>
      <c r="G26" s="51" t="s">
        <v>86</v>
      </c>
      <c r="H26" s="7" t="s">
        <v>25</v>
      </c>
    </row>
    <row r="27" spans="1:8" x14ac:dyDescent="0.35">
      <c r="A27" s="8" t="s">
        <v>69</v>
      </c>
      <c r="B27" s="7" t="s">
        <v>70</v>
      </c>
      <c r="C27" s="56">
        <v>5</v>
      </c>
      <c r="D27" s="9" t="s">
        <v>50</v>
      </c>
      <c r="E27" s="51" t="str">
        <f t="shared" si="2"/>
        <v/>
      </c>
      <c r="F27" s="51" t="str">
        <f t="shared" si="3"/>
        <v/>
      </c>
      <c r="G27" s="51" t="s">
        <v>86</v>
      </c>
      <c r="H27" s="7" t="s">
        <v>24</v>
      </c>
    </row>
    <row r="28" spans="1:8" x14ac:dyDescent="0.35">
      <c r="A28" s="8" t="s">
        <v>71</v>
      </c>
      <c r="B28" s="7" t="s">
        <v>72</v>
      </c>
      <c r="C28" s="56">
        <v>5</v>
      </c>
      <c r="D28" s="9" t="s">
        <v>50</v>
      </c>
      <c r="E28" s="51" t="str">
        <f t="shared" si="2"/>
        <v/>
      </c>
      <c r="F28" s="51" t="str">
        <f t="shared" si="3"/>
        <v/>
      </c>
      <c r="G28" s="51" t="s">
        <v>86</v>
      </c>
      <c r="H28" s="7" t="s">
        <v>24</v>
      </c>
    </row>
    <row r="29" spans="1:8" ht="14.5" customHeight="1" x14ac:dyDescent="0.35">
      <c r="A29" s="8" t="s">
        <v>73</v>
      </c>
      <c r="B29" s="7" t="s">
        <v>74</v>
      </c>
      <c r="C29" s="56">
        <v>5</v>
      </c>
      <c r="D29" s="9" t="s">
        <v>50</v>
      </c>
      <c r="E29" s="51" t="str">
        <f t="shared" si="2"/>
        <v/>
      </c>
      <c r="F29" s="51" t="str">
        <f t="shared" si="3"/>
        <v/>
      </c>
      <c r="G29" s="51" t="s">
        <v>86</v>
      </c>
      <c r="H29" s="7" t="s">
        <v>24</v>
      </c>
    </row>
    <row r="30" spans="1:8" ht="14.5" customHeight="1" x14ac:dyDescent="0.35">
      <c r="A30" s="72" t="s">
        <v>75</v>
      </c>
      <c r="B30" s="73" t="s">
        <v>76</v>
      </c>
      <c r="C30" s="74">
        <v>5</v>
      </c>
      <c r="D30" s="75" t="s">
        <v>50</v>
      </c>
      <c r="E30" s="74" t="str">
        <f t="shared" si="2"/>
        <v/>
      </c>
      <c r="F30" s="74"/>
      <c r="G30" s="74" t="s">
        <v>88</v>
      </c>
      <c r="H30" s="73" t="s">
        <v>25</v>
      </c>
    </row>
    <row r="31" spans="1:8" ht="15" thickBot="1" x14ac:dyDescent="0.4">
      <c r="A31" s="77" t="s">
        <v>77</v>
      </c>
      <c r="B31" s="76" t="s">
        <v>78</v>
      </c>
      <c r="C31" s="79">
        <v>5</v>
      </c>
      <c r="D31" s="78" t="s">
        <v>50</v>
      </c>
      <c r="E31" s="51" t="str">
        <f t="shared" si="2"/>
        <v/>
      </c>
      <c r="F31" s="51" t="str">
        <f t="shared" si="3"/>
        <v/>
      </c>
      <c r="G31" s="80" t="s">
        <v>88</v>
      </c>
      <c r="H31" s="76" t="s">
        <v>25</v>
      </c>
    </row>
    <row r="32" spans="1:8" x14ac:dyDescent="0.35">
      <c r="A32" s="31" t="s">
        <v>22</v>
      </c>
      <c r="B32" s="32" t="s">
        <v>23</v>
      </c>
      <c r="C32" s="33">
        <v>5</v>
      </c>
      <c r="D32" s="33" t="s">
        <v>50</v>
      </c>
      <c r="E32" s="53" t="str">
        <f t="shared" si="2"/>
        <v/>
      </c>
      <c r="F32" s="53" t="str">
        <f t="shared" si="3"/>
        <v/>
      </c>
      <c r="G32" s="53" t="str">
        <f t="shared" si="3"/>
        <v/>
      </c>
      <c r="H32" s="34" t="s">
        <v>24</v>
      </c>
    </row>
    <row r="33" spans="1:9" x14ac:dyDescent="0.35">
      <c r="A33" s="35" t="s">
        <v>22</v>
      </c>
      <c r="B33" s="23" t="s">
        <v>23</v>
      </c>
      <c r="C33" s="24">
        <v>5</v>
      </c>
      <c r="D33" s="24" t="s">
        <v>50</v>
      </c>
      <c r="E33" s="52" t="str">
        <f t="shared" si="2"/>
        <v/>
      </c>
      <c r="F33" s="52" t="str">
        <f t="shared" si="3"/>
        <v/>
      </c>
      <c r="G33" s="52" t="str">
        <f t="shared" si="3"/>
        <v/>
      </c>
      <c r="H33" s="36" t="s">
        <v>35</v>
      </c>
      <c r="I33" t="s">
        <v>129</v>
      </c>
    </row>
    <row r="34" spans="1:9" ht="15" thickBot="1" x14ac:dyDescent="0.4">
      <c r="A34" s="37" t="s">
        <v>22</v>
      </c>
      <c r="B34" s="38" t="s">
        <v>23</v>
      </c>
      <c r="C34" s="39">
        <v>5</v>
      </c>
      <c r="D34" s="39" t="s">
        <v>50</v>
      </c>
      <c r="E34" s="54" t="str">
        <f t="shared" si="2"/>
        <v/>
      </c>
      <c r="F34" s="54" t="str">
        <f t="shared" si="3"/>
        <v/>
      </c>
      <c r="G34" s="54" t="str">
        <f t="shared" si="3"/>
        <v/>
      </c>
      <c r="H34" s="40" t="s">
        <v>25</v>
      </c>
    </row>
    <row r="37" spans="1:9" ht="18.5" x14ac:dyDescent="0.45">
      <c r="B37" s="13" t="s">
        <v>85</v>
      </c>
      <c r="C37" s="13"/>
      <c r="D37" s="13"/>
      <c r="H37" s="14" t="s">
        <v>53</v>
      </c>
    </row>
    <row r="38" spans="1:9" ht="29" x14ac:dyDescent="0.35">
      <c r="A38" s="10" t="s">
        <v>3</v>
      </c>
      <c r="B38" s="11" t="s">
        <v>4</v>
      </c>
      <c r="C38" s="11"/>
      <c r="D38" s="11"/>
      <c r="E38" s="10" t="s">
        <v>2</v>
      </c>
      <c r="F38" s="10" t="s">
        <v>18</v>
      </c>
      <c r="G38" s="10"/>
      <c r="H38" s="10" t="s">
        <v>5</v>
      </c>
    </row>
    <row r="39" spans="1:9" x14ac:dyDescent="0.35">
      <c r="A39" s="83" t="str">
        <f>IF(B39="Please select:","CTMS-MAT-XX",IF(B39="Matrix Algebra &amp; Advanced Calculus I","CTM-MAT-22",IF(B39="Elements of Linear Algebra","CTMS-MAT-24")))</f>
        <v>CTMS-MAT-XX</v>
      </c>
      <c r="B39" s="84" t="s">
        <v>50</v>
      </c>
      <c r="C39" s="85">
        <v>5</v>
      </c>
      <c r="D39" s="86" t="s">
        <v>50</v>
      </c>
      <c r="E39" s="85" t="str">
        <f>IF(D39="Earned",C39,"")</f>
        <v/>
      </c>
      <c r="F39" s="85" t="str">
        <f>IF(D39="Planned",C39,"")</f>
        <v/>
      </c>
      <c r="G39" s="85" t="s">
        <v>86</v>
      </c>
      <c r="H39" s="87" t="s">
        <v>98</v>
      </c>
    </row>
    <row r="40" spans="1:9" x14ac:dyDescent="0.35">
      <c r="A40" s="83" t="str">
        <f>IF(B40="Please select:","CTMS-MAT-XX",IF(B40="Matrix Algebra &amp; Advanced Calculus II","CTM-MAT-23",IF(B40="Elements of Calculus","CTMS-MAT-25")))</f>
        <v>CTMS-MAT-XX</v>
      </c>
      <c r="B40" s="84" t="s">
        <v>50</v>
      </c>
      <c r="C40" s="85">
        <v>5</v>
      </c>
      <c r="D40" s="86" t="s">
        <v>50</v>
      </c>
      <c r="E40" s="85" t="str">
        <f t="shared" ref="E40" si="4">IF(D40="Earned",C40,"")</f>
        <v/>
      </c>
      <c r="F40" s="85" t="str">
        <f t="shared" ref="F40" si="5">IF(D40="Planned",C40,"")</f>
        <v/>
      </c>
      <c r="G40" s="85" t="s">
        <v>86</v>
      </c>
      <c r="H40" s="87" t="s">
        <v>99</v>
      </c>
    </row>
    <row r="41" spans="1:9" x14ac:dyDescent="0.35">
      <c r="A41" s="8" t="s">
        <v>109</v>
      </c>
      <c r="B41" s="7" t="s">
        <v>87</v>
      </c>
      <c r="C41" s="56">
        <v>5</v>
      </c>
      <c r="D41" s="9" t="s">
        <v>50</v>
      </c>
      <c r="E41" s="51" t="str">
        <f t="shared" ref="E41:E42" si="6">IF(D41="Earned",C41,"")</f>
        <v/>
      </c>
      <c r="F41" s="51" t="str">
        <f t="shared" ref="F41:F42" si="7">IF(D41="Planned",C41,"")</f>
        <v/>
      </c>
      <c r="G41" s="51" t="s">
        <v>88</v>
      </c>
      <c r="H41" s="7" t="s">
        <v>24</v>
      </c>
    </row>
    <row r="42" spans="1:9" x14ac:dyDescent="0.35">
      <c r="A42" s="8" t="s">
        <v>143</v>
      </c>
      <c r="B42" s="7" t="s">
        <v>144</v>
      </c>
      <c r="C42" s="56">
        <v>5</v>
      </c>
      <c r="D42" s="9" t="s">
        <v>50</v>
      </c>
      <c r="E42" s="51" t="str">
        <f t="shared" si="6"/>
        <v/>
      </c>
      <c r="F42" s="51" t="str">
        <f t="shared" si="7"/>
        <v/>
      </c>
      <c r="G42" s="51" t="s">
        <v>88</v>
      </c>
      <c r="H42" s="7" t="s">
        <v>25</v>
      </c>
    </row>
    <row r="45" spans="1:9" ht="18.5" x14ac:dyDescent="0.45">
      <c r="B45" s="13" t="s">
        <v>94</v>
      </c>
      <c r="H45" s="14" t="s">
        <v>95</v>
      </c>
    </row>
    <row r="46" spans="1:9" ht="29" x14ac:dyDescent="0.35">
      <c r="A46" s="10" t="s">
        <v>3</v>
      </c>
      <c r="B46" s="11" t="s">
        <v>4</v>
      </c>
      <c r="C46" s="11"/>
      <c r="D46" s="11"/>
      <c r="E46" s="10" t="s">
        <v>2</v>
      </c>
      <c r="F46" s="10" t="s">
        <v>18</v>
      </c>
      <c r="G46" s="10" t="s">
        <v>92</v>
      </c>
      <c r="H46" s="10" t="s">
        <v>5</v>
      </c>
    </row>
    <row r="47" spans="1:9" x14ac:dyDescent="0.35">
      <c r="A47" s="63" t="str">
        <f>IF(B47="Please select:","CTLA-GER-XX/ CTHU-HUM-XXX",IF(B47="German A1.1-C1","CTLA-GER-XX",IF(B47="Introduction to Philosophical Ethics","CTHU-HUM-001",IF(B47="Introduction to the Philosophy of Science","CTHU-HUM-002",IF(B47="Introduction to Visual Culture","CTHU-HUM-003")))))</f>
        <v>CTLA-GER-XX/ CTHU-HUM-XXX</v>
      </c>
      <c r="B47" s="59" t="s">
        <v>50</v>
      </c>
      <c r="C47" s="61">
        <v>2.5</v>
      </c>
      <c r="D47" s="62" t="s">
        <v>50</v>
      </c>
      <c r="E47" s="61" t="str">
        <f>IF(D47="Earned",C47,"")</f>
        <v/>
      </c>
      <c r="F47" s="61" t="str">
        <f>IF(D47="Planned",C47,"")</f>
        <v/>
      </c>
      <c r="G47" s="61" t="s">
        <v>86</v>
      </c>
      <c r="H47" s="60" t="s">
        <v>98</v>
      </c>
    </row>
    <row r="48" spans="1:9" x14ac:dyDescent="0.35">
      <c r="A48" s="63" t="str">
        <f>IF(B48="Please select:","CTLA-GER-XX/ CTHU-HUM-XXX",IF(B48="German A1.1-C1","CTLA-GER-XX",IF(B48="Introduction to Philosophical Ethics","CTHU-HUM-001",IF(B48="Introduction to the Philosophy of Science","CTHU-HUM-002",IF(B48="Introduction to Visual Culture","CTHU-HUM-003")))))</f>
        <v>CTLA-GER-XX/ CTHU-HUM-XXX</v>
      </c>
      <c r="B48" s="59" t="s">
        <v>50</v>
      </c>
      <c r="C48" s="61">
        <v>2.5</v>
      </c>
      <c r="D48" s="62" t="s">
        <v>50</v>
      </c>
      <c r="E48" s="61" t="str">
        <f t="shared" ref="E48" si="8">IF(D48="Earned",C48,"")</f>
        <v/>
      </c>
      <c r="F48" s="61" t="str">
        <f t="shared" ref="F48" si="9">IF(D48="Planned",C48,"")</f>
        <v/>
      </c>
      <c r="G48" s="61" t="s">
        <v>86</v>
      </c>
      <c r="H48" s="60" t="s">
        <v>99</v>
      </c>
    </row>
    <row r="50" spans="1:8" ht="18.5" x14ac:dyDescent="0.45">
      <c r="B50" s="13" t="s">
        <v>96</v>
      </c>
      <c r="H50" s="14" t="s">
        <v>97</v>
      </c>
    </row>
    <row r="51" spans="1:8" x14ac:dyDescent="0.35">
      <c r="A51" s="8" t="s">
        <v>131</v>
      </c>
      <c r="B51" s="8" t="s">
        <v>89</v>
      </c>
      <c r="C51" s="51">
        <v>2.5</v>
      </c>
      <c r="D51" s="9" t="s">
        <v>50</v>
      </c>
      <c r="E51" s="51" t="str">
        <f t="shared" ref="E51:E55" si="10">IF(D51="Earned",C51,"")</f>
        <v/>
      </c>
      <c r="F51" s="51" t="str">
        <f t="shared" ref="F51:F55" si="11">IF(D51="Planned",C51,"")</f>
        <v/>
      </c>
      <c r="G51" s="51" t="s">
        <v>88</v>
      </c>
      <c r="H51" s="7" t="s">
        <v>24</v>
      </c>
    </row>
    <row r="52" spans="1:8" x14ac:dyDescent="0.35">
      <c r="A52" s="8" t="s">
        <v>132</v>
      </c>
      <c r="B52" s="8" t="s">
        <v>90</v>
      </c>
      <c r="C52" s="51">
        <v>2.5</v>
      </c>
      <c r="D52" s="9" t="s">
        <v>50</v>
      </c>
      <c r="E52" s="51" t="str">
        <f t="shared" si="10"/>
        <v/>
      </c>
      <c r="F52" s="51" t="str">
        <f t="shared" si="11"/>
        <v/>
      </c>
      <c r="G52" s="51" t="s">
        <v>88</v>
      </c>
      <c r="H52" s="7" t="s">
        <v>25</v>
      </c>
    </row>
    <row r="53" spans="1:8" ht="29" x14ac:dyDescent="0.35">
      <c r="A53" s="8" t="s">
        <v>133</v>
      </c>
      <c r="B53" s="7" t="s">
        <v>134</v>
      </c>
      <c r="C53" s="51">
        <v>5</v>
      </c>
      <c r="D53" s="9" t="s">
        <v>50</v>
      </c>
      <c r="E53" s="51" t="str">
        <f t="shared" si="10"/>
        <v/>
      </c>
      <c r="F53" s="51" t="str">
        <f t="shared" si="11"/>
        <v/>
      </c>
      <c r="G53" s="51" t="s">
        <v>88</v>
      </c>
      <c r="H53" s="7" t="s">
        <v>130</v>
      </c>
    </row>
    <row r="54" spans="1:8" ht="29" x14ac:dyDescent="0.35">
      <c r="A54" s="59" t="s">
        <v>135</v>
      </c>
      <c r="B54" s="60" t="s">
        <v>91</v>
      </c>
      <c r="C54" s="61">
        <v>5</v>
      </c>
      <c r="D54" s="62" t="s">
        <v>50</v>
      </c>
      <c r="E54" s="61" t="str">
        <f t="shared" si="10"/>
        <v/>
      </c>
      <c r="F54" s="61" t="str">
        <f t="shared" si="11"/>
        <v/>
      </c>
      <c r="G54" s="61" t="s">
        <v>86</v>
      </c>
      <c r="H54" s="60" t="s">
        <v>24</v>
      </c>
    </row>
    <row r="55" spans="1:8" ht="29" x14ac:dyDescent="0.35">
      <c r="A55" s="59" t="s">
        <v>136</v>
      </c>
      <c r="B55" s="60" t="s">
        <v>137</v>
      </c>
      <c r="C55" s="61">
        <v>5</v>
      </c>
      <c r="D55" s="62" t="s">
        <v>50</v>
      </c>
      <c r="E55" s="61" t="str">
        <f t="shared" si="10"/>
        <v/>
      </c>
      <c r="F55" s="61" t="str">
        <f t="shared" si="11"/>
        <v/>
      </c>
      <c r="G55" s="61" t="s">
        <v>86</v>
      </c>
      <c r="H55" s="60" t="s">
        <v>138</v>
      </c>
    </row>
    <row r="58" spans="1:8" ht="18.5" x14ac:dyDescent="0.45">
      <c r="B58" s="13" t="s">
        <v>8</v>
      </c>
      <c r="C58" s="13"/>
      <c r="D58" s="13"/>
      <c r="H58" s="14" t="s">
        <v>13</v>
      </c>
    </row>
    <row r="59" spans="1:8" ht="29" x14ac:dyDescent="0.35">
      <c r="A59" s="10" t="s">
        <v>3</v>
      </c>
      <c r="B59" s="11" t="s">
        <v>4</v>
      </c>
      <c r="C59" s="11"/>
      <c r="D59" s="11"/>
      <c r="E59" s="10" t="s">
        <v>2</v>
      </c>
      <c r="F59" s="10" t="s">
        <v>18</v>
      </c>
      <c r="G59" s="10" t="s">
        <v>18</v>
      </c>
      <c r="H59" s="10" t="s">
        <v>5</v>
      </c>
    </row>
    <row r="60" spans="1:8" x14ac:dyDescent="0.35">
      <c r="A60" s="8" t="s">
        <v>9</v>
      </c>
      <c r="B60" s="7" t="s">
        <v>8</v>
      </c>
      <c r="C60" s="51">
        <v>15</v>
      </c>
      <c r="D60" s="7" t="s">
        <v>50</v>
      </c>
      <c r="E60" s="51" t="str">
        <f>IF(D60="Earned",C60,"")</f>
        <v/>
      </c>
      <c r="F60" s="51" t="str">
        <f>IF(D60="Planned",C60,"")</f>
        <v/>
      </c>
      <c r="G60" s="7" t="s">
        <v>88</v>
      </c>
      <c r="H60" s="7" t="s">
        <v>25</v>
      </c>
    </row>
    <row r="61" spans="1:8" x14ac:dyDescent="0.35">
      <c r="A61" s="8" t="s">
        <v>113</v>
      </c>
      <c r="B61" s="7" t="s">
        <v>114</v>
      </c>
      <c r="C61" s="51">
        <v>0</v>
      </c>
      <c r="D61" s="7" t="s">
        <v>50</v>
      </c>
      <c r="E61" s="51" t="str">
        <f t="shared" ref="E61:E66" si="12">IF(D61="Earned",C61,"")</f>
        <v/>
      </c>
      <c r="F61" s="51" t="str">
        <f t="shared" ref="F61:F66" si="13">IF(D61="Planned",C61,"")</f>
        <v/>
      </c>
      <c r="G61" s="7" t="s">
        <v>88</v>
      </c>
      <c r="H61" s="7" t="s">
        <v>115</v>
      </c>
    </row>
    <row r="62" spans="1:8" x14ac:dyDescent="0.35">
      <c r="A62" s="8" t="s">
        <v>116</v>
      </c>
      <c r="B62" s="7" t="s">
        <v>117</v>
      </c>
      <c r="C62" s="51">
        <v>0</v>
      </c>
      <c r="D62" s="7" t="s">
        <v>50</v>
      </c>
      <c r="E62" s="51" t="str">
        <f t="shared" si="12"/>
        <v/>
      </c>
      <c r="F62" s="51" t="str">
        <f t="shared" si="13"/>
        <v/>
      </c>
      <c r="G62" s="7" t="s">
        <v>88</v>
      </c>
      <c r="H62" s="7" t="s">
        <v>118</v>
      </c>
    </row>
    <row r="63" spans="1:8" x14ac:dyDescent="0.35">
      <c r="A63" s="8" t="s">
        <v>119</v>
      </c>
      <c r="B63" s="7" t="s">
        <v>120</v>
      </c>
      <c r="C63" s="51">
        <v>0</v>
      </c>
      <c r="D63" s="7" t="s">
        <v>50</v>
      </c>
      <c r="E63" s="51" t="str">
        <f t="shared" si="12"/>
        <v/>
      </c>
      <c r="F63" s="51" t="str">
        <f t="shared" si="13"/>
        <v/>
      </c>
      <c r="G63" s="7" t="s">
        <v>88</v>
      </c>
      <c r="H63" s="7" t="s">
        <v>121</v>
      </c>
    </row>
    <row r="64" spans="1:8" x14ac:dyDescent="0.35">
      <c r="A64" s="8" t="s">
        <v>122</v>
      </c>
      <c r="B64" s="7" t="s">
        <v>123</v>
      </c>
      <c r="C64" s="51">
        <v>0</v>
      </c>
      <c r="D64" s="7" t="s">
        <v>50</v>
      </c>
      <c r="E64" s="51" t="str">
        <f t="shared" si="12"/>
        <v/>
      </c>
      <c r="F64" s="51" t="str">
        <f t="shared" si="13"/>
        <v/>
      </c>
      <c r="G64" s="7" t="s">
        <v>88</v>
      </c>
      <c r="H64" s="7" t="s">
        <v>124</v>
      </c>
    </row>
    <row r="65" spans="1:8" x14ac:dyDescent="0.35">
      <c r="A65" s="8" t="s">
        <v>125</v>
      </c>
      <c r="B65" s="7" t="s">
        <v>126</v>
      </c>
      <c r="C65" s="51">
        <v>0</v>
      </c>
      <c r="D65" s="7" t="s">
        <v>50</v>
      </c>
      <c r="E65" s="51" t="str">
        <f t="shared" si="12"/>
        <v/>
      </c>
      <c r="F65" s="51" t="str">
        <f t="shared" si="13"/>
        <v/>
      </c>
      <c r="G65" s="7" t="s">
        <v>86</v>
      </c>
      <c r="H65" s="7" t="s">
        <v>127</v>
      </c>
    </row>
    <row r="66" spans="1:8" x14ac:dyDescent="0.35">
      <c r="A66" s="8" t="s">
        <v>125</v>
      </c>
      <c r="B66" s="7" t="s">
        <v>128</v>
      </c>
      <c r="C66" s="51">
        <v>0</v>
      </c>
      <c r="D66" s="7" t="s">
        <v>50</v>
      </c>
      <c r="E66" s="51" t="str">
        <f t="shared" si="12"/>
        <v/>
      </c>
      <c r="F66" s="51" t="str">
        <f t="shared" si="13"/>
        <v/>
      </c>
      <c r="G66" s="7" t="s">
        <v>86</v>
      </c>
      <c r="H66" s="7" t="s">
        <v>127</v>
      </c>
    </row>
    <row r="67" spans="1:8" ht="17.25" customHeight="1" x14ac:dyDescent="0.35"/>
    <row r="68" spans="1:8" ht="15.75" customHeight="1" x14ac:dyDescent="0.45">
      <c r="B68" s="13" t="s">
        <v>10</v>
      </c>
      <c r="C68" s="13"/>
      <c r="D68" s="13"/>
      <c r="H68" s="14" t="s">
        <v>13</v>
      </c>
    </row>
    <row r="69" spans="1:8" ht="29" x14ac:dyDescent="0.35">
      <c r="A69" s="10" t="s">
        <v>3</v>
      </c>
      <c r="B69" s="11" t="s">
        <v>4</v>
      </c>
      <c r="C69" s="11"/>
      <c r="D69" s="11"/>
      <c r="E69" s="10" t="s">
        <v>2</v>
      </c>
      <c r="F69" s="10" t="s">
        <v>18</v>
      </c>
      <c r="G69" s="10" t="s">
        <v>18</v>
      </c>
      <c r="H69" s="10" t="s">
        <v>5</v>
      </c>
    </row>
    <row r="70" spans="1:8" x14ac:dyDescent="0.35">
      <c r="A70" s="8" t="s">
        <v>58</v>
      </c>
      <c r="B70" s="7" t="s">
        <v>26</v>
      </c>
      <c r="C70" s="9">
        <v>5</v>
      </c>
      <c r="D70" s="9" t="s">
        <v>50</v>
      </c>
      <c r="E70" s="51" t="str">
        <f t="shared" ref="E70:E72" si="14">IF(D70="Earned",C70,"")</f>
        <v/>
      </c>
      <c r="F70" s="56" t="str">
        <f t="shared" ref="F70:G72" si="15">IF(C70="Planned",B70,"")</f>
        <v/>
      </c>
      <c r="G70" s="56" t="str">
        <f t="shared" si="15"/>
        <v/>
      </c>
      <c r="H70" s="7" t="s">
        <v>52</v>
      </c>
    </row>
    <row r="71" spans="1:8" x14ac:dyDescent="0.35">
      <c r="A71" s="8" t="s">
        <v>58</v>
      </c>
      <c r="B71" s="7" t="s">
        <v>26</v>
      </c>
      <c r="C71" s="9">
        <v>5</v>
      </c>
      <c r="D71" s="9" t="s">
        <v>50</v>
      </c>
      <c r="E71" s="51" t="str">
        <f t="shared" si="14"/>
        <v/>
      </c>
      <c r="F71" s="56" t="str">
        <f t="shared" si="15"/>
        <v/>
      </c>
      <c r="G71" s="56" t="str">
        <f t="shared" si="15"/>
        <v/>
      </c>
      <c r="H71" s="7" t="s">
        <v>52</v>
      </c>
    </row>
    <row r="72" spans="1:8" x14ac:dyDescent="0.35">
      <c r="A72" s="8" t="s">
        <v>58</v>
      </c>
      <c r="B72" s="7" t="s">
        <v>26</v>
      </c>
      <c r="C72" s="9">
        <v>5</v>
      </c>
      <c r="D72" s="9" t="s">
        <v>50</v>
      </c>
      <c r="E72" s="51" t="str">
        <f t="shared" si="14"/>
        <v/>
      </c>
      <c r="F72" s="55" t="str">
        <f t="shared" si="15"/>
        <v/>
      </c>
      <c r="G72" s="56" t="str">
        <f t="shared" si="15"/>
        <v/>
      </c>
      <c r="H72" s="7" t="s">
        <v>52</v>
      </c>
    </row>
    <row r="74" spans="1:8" ht="18.5" x14ac:dyDescent="0.45">
      <c r="B74" s="13" t="s">
        <v>11</v>
      </c>
      <c r="C74" s="13"/>
      <c r="D74" s="13"/>
      <c r="H74" s="14" t="s">
        <v>13</v>
      </c>
    </row>
    <row r="75" spans="1:8" ht="29" x14ac:dyDescent="0.35">
      <c r="A75" s="10" t="s">
        <v>3</v>
      </c>
      <c r="B75" s="11" t="s">
        <v>4</v>
      </c>
      <c r="C75" s="11"/>
      <c r="D75" s="11"/>
      <c r="E75" s="10" t="s">
        <v>2</v>
      </c>
      <c r="F75" s="10" t="s">
        <v>18</v>
      </c>
      <c r="G75" s="10" t="s">
        <v>18</v>
      </c>
      <c r="H75" s="10" t="s">
        <v>5</v>
      </c>
    </row>
    <row r="76" spans="1:8" x14ac:dyDescent="0.35">
      <c r="A76" s="8" t="s">
        <v>59</v>
      </c>
      <c r="B76" s="7" t="s">
        <v>15</v>
      </c>
      <c r="C76" s="51">
        <v>12</v>
      </c>
      <c r="D76" s="9" t="s">
        <v>50</v>
      </c>
      <c r="E76" s="51" t="str">
        <f>IF(D76="Earned",C76,"")</f>
        <v/>
      </c>
      <c r="F76" s="51" t="str">
        <f>IF(C76="Planned",B76,"")</f>
        <v/>
      </c>
      <c r="G76" s="51" t="str">
        <f>IF(D76="Planned",C76,"")</f>
        <v/>
      </c>
      <c r="H76" s="7" t="s">
        <v>25</v>
      </c>
    </row>
    <row r="77" spans="1:8" x14ac:dyDescent="0.35">
      <c r="A77" s="8" t="s">
        <v>60</v>
      </c>
      <c r="B77" s="7" t="s">
        <v>16</v>
      </c>
      <c r="C77" s="51">
        <v>3</v>
      </c>
      <c r="D77" s="9" t="s">
        <v>50</v>
      </c>
      <c r="E77" s="51" t="str">
        <f>IF(D77="Earned",C77,"")</f>
        <v/>
      </c>
      <c r="F77" s="51" t="str">
        <f>IF(C77="Planned",B77,"")</f>
        <v/>
      </c>
      <c r="G77" s="51" t="str">
        <f>IF(D77="Planned",C77,"")</f>
        <v/>
      </c>
      <c r="H77" s="7" t="s">
        <v>25</v>
      </c>
    </row>
    <row r="81" spans="1:15" x14ac:dyDescent="0.35">
      <c r="A81" s="14" t="s">
        <v>19</v>
      </c>
      <c r="B81" s="16">
        <f>SUM(E14:E79)</f>
        <v>0</v>
      </c>
      <c r="C81" s="16"/>
      <c r="D81" s="16"/>
      <c r="E81" s="14" t="s">
        <v>20</v>
      </c>
      <c r="H81" s="16">
        <f>SUM(G14:G79)</f>
        <v>0</v>
      </c>
    </row>
    <row r="82" spans="1:15" ht="18.5" x14ac:dyDescent="0.45">
      <c r="I82" s="17" t="s">
        <v>21</v>
      </c>
      <c r="J82" s="50">
        <f>SUM(B81+H81)</f>
        <v>0</v>
      </c>
    </row>
    <row r="83" spans="1:15" ht="14.5" customHeight="1" thickBot="1" x14ac:dyDescent="0.4">
      <c r="I83" s="17"/>
      <c r="J83" s="18"/>
    </row>
    <row r="84" spans="1:15" x14ac:dyDescent="0.35">
      <c r="I84" s="19" t="s">
        <v>27</v>
      </c>
      <c r="J84" s="20">
        <f>H81/30</f>
        <v>0</v>
      </c>
      <c r="K84" s="89" t="s">
        <v>51</v>
      </c>
      <c r="L84" s="90"/>
      <c r="M84" s="90"/>
      <c r="N84" s="90"/>
      <c r="O84" s="91"/>
    </row>
    <row r="85" spans="1:15" x14ac:dyDescent="0.35">
      <c r="I85" s="17"/>
      <c r="J85" s="18"/>
      <c r="K85" s="95"/>
      <c r="L85" s="96"/>
      <c r="M85" s="96"/>
      <c r="N85" s="96"/>
      <c r="O85" s="97"/>
    </row>
    <row r="86" spans="1:15" ht="18.5" x14ac:dyDescent="0.45">
      <c r="B86" s="13" t="s">
        <v>34</v>
      </c>
      <c r="C86" s="13"/>
      <c r="D86" s="13"/>
      <c r="E86" s="21" t="s">
        <v>14</v>
      </c>
      <c r="F86" s="21"/>
      <c r="G86" s="15"/>
      <c r="K86" s="95"/>
      <c r="L86" s="96"/>
      <c r="M86" s="96"/>
      <c r="N86" s="96"/>
      <c r="O86" s="97"/>
    </row>
    <row r="87" spans="1:15" ht="29" x14ac:dyDescent="0.35">
      <c r="A87" s="10" t="s">
        <v>3</v>
      </c>
      <c r="B87" s="11" t="s">
        <v>4</v>
      </c>
      <c r="C87" s="11"/>
      <c r="D87" s="11"/>
      <c r="E87" s="10" t="s">
        <v>2</v>
      </c>
      <c r="F87" s="10"/>
      <c r="G87" s="10" t="s">
        <v>18</v>
      </c>
      <c r="H87" s="10" t="s">
        <v>5</v>
      </c>
      <c r="K87" s="95"/>
      <c r="L87" s="96"/>
      <c r="M87" s="96"/>
      <c r="N87" s="96"/>
      <c r="O87" s="97"/>
    </row>
    <row r="88" spans="1:15" x14ac:dyDescent="0.35">
      <c r="A88" s="8"/>
      <c r="B88" s="7"/>
      <c r="C88" s="7"/>
      <c r="D88" s="7"/>
      <c r="E88" s="9"/>
      <c r="F88" s="9"/>
      <c r="G88" s="9"/>
      <c r="H88" s="7"/>
      <c r="K88" s="95"/>
      <c r="L88" s="96"/>
      <c r="M88" s="96"/>
      <c r="N88" s="96"/>
      <c r="O88" s="97"/>
    </row>
    <row r="89" spans="1:15" ht="15" thickBot="1" x14ac:dyDescent="0.4">
      <c r="A89" s="8"/>
      <c r="B89" s="7"/>
      <c r="C89" s="7"/>
      <c r="D89" s="7"/>
      <c r="E89" s="9"/>
      <c r="F89" s="9"/>
      <c r="G89" s="9"/>
      <c r="H89" s="7"/>
      <c r="K89" s="92"/>
      <c r="L89" s="93"/>
      <c r="M89" s="93"/>
      <c r="N89" s="93"/>
      <c r="O89" s="94"/>
    </row>
    <row r="90" spans="1:15" ht="14.5" customHeight="1" thickBot="1" x14ac:dyDescent="0.4">
      <c r="A90" s="8"/>
      <c r="B90" s="7"/>
      <c r="C90" s="7"/>
      <c r="D90" s="7"/>
      <c r="E90" s="9"/>
      <c r="F90" s="9"/>
      <c r="G90" s="9"/>
      <c r="H90" s="7"/>
    </row>
    <row r="91" spans="1:15" x14ac:dyDescent="0.35">
      <c r="A91" s="8"/>
      <c r="B91" s="7"/>
      <c r="C91" s="7"/>
      <c r="D91" s="7"/>
      <c r="E91" s="9"/>
      <c r="F91" s="9"/>
      <c r="G91" s="9"/>
      <c r="H91" s="7"/>
      <c r="K91" s="89" t="s">
        <v>112</v>
      </c>
      <c r="L91" s="90"/>
      <c r="M91" s="90"/>
      <c r="N91" s="90"/>
      <c r="O91" s="91"/>
    </row>
    <row r="92" spans="1:15" ht="15" thickBot="1" x14ac:dyDescent="0.4">
      <c r="A92" s="8"/>
      <c r="B92" s="7"/>
      <c r="C92" s="7"/>
      <c r="D92" s="7"/>
      <c r="E92" s="9"/>
      <c r="F92" s="9"/>
      <c r="G92" s="9"/>
      <c r="H92" s="7"/>
      <c r="K92" s="92"/>
      <c r="L92" s="93"/>
      <c r="M92" s="93"/>
      <c r="N92" s="93"/>
      <c r="O92" s="94"/>
    </row>
    <row r="93" spans="1:15" x14ac:dyDescent="0.35">
      <c r="A93" s="8"/>
      <c r="B93" s="7"/>
      <c r="C93" s="7"/>
      <c r="D93" s="7"/>
      <c r="E93" s="9"/>
      <c r="F93" s="9"/>
      <c r="G93" s="9"/>
      <c r="H93" s="7"/>
    </row>
    <row r="94" spans="1:15" x14ac:dyDescent="0.35">
      <c r="A94" s="8"/>
      <c r="B94" s="7"/>
      <c r="C94" s="7"/>
      <c r="D94" s="7"/>
      <c r="E94" s="9"/>
      <c r="F94" s="9"/>
      <c r="G94" s="9"/>
      <c r="H94" s="7"/>
    </row>
    <row r="95" spans="1:15" x14ac:dyDescent="0.35">
      <c r="A95" s="8"/>
      <c r="B95" s="7"/>
      <c r="C95" s="7"/>
      <c r="D95" s="7"/>
      <c r="E95" s="9"/>
      <c r="F95" s="9"/>
      <c r="G95" s="9"/>
      <c r="H95" s="7"/>
    </row>
    <row r="96" spans="1:15" x14ac:dyDescent="0.35">
      <c r="A96" s="8"/>
      <c r="B96" s="7"/>
      <c r="C96" s="7"/>
      <c r="D96" s="7"/>
      <c r="E96" s="9"/>
      <c r="F96" s="9"/>
      <c r="G96" s="9"/>
      <c r="H96" s="7"/>
    </row>
  </sheetData>
  <sortState xmlns:xlrd2="http://schemas.microsoft.com/office/spreadsheetml/2017/richdata2" ref="A14:H19">
    <sortCondition descending="1" ref="H14"/>
  </sortState>
  <mergeCells count="10">
    <mergeCell ref="B1:D1"/>
    <mergeCell ref="K91:O92"/>
    <mergeCell ref="K84:O89"/>
    <mergeCell ref="H2:I2"/>
    <mergeCell ref="A9:J10"/>
    <mergeCell ref="A6:J6"/>
    <mergeCell ref="A7:J7"/>
    <mergeCell ref="A8:J8"/>
    <mergeCell ref="A5:J5"/>
    <mergeCell ref="B2:D2"/>
  </mergeCells>
  <conditionalFormatting sqref="J82">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9">
    <dataValidation type="list" allowBlank="1" showInputMessage="1" showErrorMessage="1" sqref="D32:D34 D41:D42" xr:uid="{43FD0227-5D11-42B7-A318-6A0D6EB9A9F1}">
      <formula1>"Please select:, Earned, Planned, N/A,"</formula1>
    </dataValidation>
    <dataValidation type="list" allowBlank="1" showInputMessage="1" showErrorMessage="1" sqref="D23:D31 D39:D40 D70:D72" xr:uid="{E8749D53-0ECA-44AD-A135-C2BE21B16E0B}">
      <formula1>"Please select:, Earned, Planned, "</formula1>
    </dataValidation>
    <dataValidation type="list" allowBlank="1" showInputMessage="1" showErrorMessage="1" sqref="D14:D19" xr:uid="{AB33343F-A0E5-4FA3-916B-7DAF38275AC3}">
      <formula1>"Please select: , Earned, Planned, "</formula1>
    </dataValidation>
    <dataValidation type="list" allowBlank="1" showInputMessage="1" showErrorMessage="1" sqref="D60:D66 D76:D77 D47:D57" xr:uid="{CE997C16-9A75-4DD0-96B5-A4D1A45CC38E}">
      <formula1>"Please select:, Earned, Planned,"</formula1>
    </dataValidation>
    <dataValidation type="list" allowBlank="1" showInputMessage="1" showErrorMessage="1" sqref="B49" xr:uid="{F47A4432-45E2-4A0B-8AF1-546203DCD35D}">
      <formula1>"Please select:, German A1.1-C1,  Introduction to the Philosophy of Science,  Introduction to Visual Culture,"</formula1>
    </dataValidation>
    <dataValidation type="list" allowBlank="1" showInputMessage="1" showErrorMessage="1" sqref="B40" xr:uid="{D662DEEF-E0AE-469A-A95B-B148FBA01FE2}">
      <formula1>"Please select:, Matrix Algebra &amp; Advanced Calculus II, Elements of Calculus,"</formula1>
    </dataValidation>
    <dataValidation type="list" allowBlank="1" showInputMessage="1" showErrorMessage="1" sqref="B39" xr:uid="{14456976-2903-4AA1-AEFE-852EBA9F9A9B}">
      <formula1>"Please select:, Matrix Algebra &amp; Advanced Calculus I, Elements of Linear Algebra,"</formula1>
    </dataValidation>
    <dataValidation type="list" allowBlank="1" showInputMessage="1" showErrorMessage="1" sqref="B48" xr:uid="{825DFD8F-C3AE-4CC2-9D0C-A0DEDF699986}">
      <formula1>"Please select:, German A1.1-C1,  Introduction to Philosophical Ethics,  Introduction to Visual Culture,"</formula1>
    </dataValidation>
    <dataValidation type="list" allowBlank="1" showInputMessage="1" showErrorMessage="1" sqref="B47" xr:uid="{A7AA2DC9-57CA-4396-A479-19DC60ABB693}">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0BD4-BFCF-4352-8D40-2D1D6D9265CB}">
  <dimension ref="A1:O25"/>
  <sheetViews>
    <sheetView zoomScale="90" zoomScaleNormal="90" workbookViewId="0">
      <selection activeCell="L16" sqref="L16"/>
    </sheetView>
  </sheetViews>
  <sheetFormatPr defaultColWidth="8.81640625" defaultRowHeight="14.5" x14ac:dyDescent="0.35"/>
  <cols>
    <col min="1" max="1" width="17.81640625" customWidth="1"/>
    <col min="2" max="2" width="39" customWidth="1"/>
    <col min="5" max="5" width="12.1796875" customWidth="1"/>
  </cols>
  <sheetData>
    <row r="1" spans="1:6" ht="18.5" x14ac:dyDescent="0.45">
      <c r="A1" s="107" t="s">
        <v>102</v>
      </c>
      <c r="B1" s="107"/>
      <c r="C1" s="107"/>
      <c r="D1" s="107"/>
      <c r="E1" s="107"/>
    </row>
    <row r="2" spans="1:6" x14ac:dyDescent="0.35">
      <c r="A2" s="14" t="s">
        <v>81</v>
      </c>
      <c r="B2" s="14" t="s">
        <v>82</v>
      </c>
      <c r="C2" s="14" t="s">
        <v>47</v>
      </c>
      <c r="D2" s="14" t="s">
        <v>92</v>
      </c>
      <c r="E2" s="14" t="s">
        <v>5</v>
      </c>
    </row>
    <row r="3" spans="1:6" x14ac:dyDescent="0.35">
      <c r="A3" s="64" t="str">
        <f>'Study Plan'!A15</f>
        <v>CH-230</v>
      </c>
      <c r="B3" s="65" t="str">
        <f>'Study Plan'!B15</f>
        <v>Programming in C / C++</v>
      </c>
      <c r="C3" s="51">
        <v>7.5</v>
      </c>
      <c r="D3" s="66" t="s">
        <v>88</v>
      </c>
      <c r="E3" s="66" t="s">
        <v>98</v>
      </c>
    </row>
    <row r="4" spans="1:6" x14ac:dyDescent="0.35">
      <c r="A4" s="64" t="str">
        <f>'Study Plan'!A18</f>
        <v>CH-210</v>
      </c>
      <c r="B4" s="65" t="str">
        <f>'Study Plan'!B18</f>
        <v>General Electrical Engineering I</v>
      </c>
      <c r="C4" s="51">
        <v>7.5</v>
      </c>
      <c r="D4" s="66" t="s">
        <v>88</v>
      </c>
      <c r="E4" s="66" t="s">
        <v>98</v>
      </c>
    </row>
    <row r="5" spans="1:6" ht="29" x14ac:dyDescent="0.35">
      <c r="A5" s="69" t="str">
        <f>'Study Plan'!A14</f>
        <v>CH-221</v>
      </c>
      <c r="B5" s="64" t="str">
        <f>'Study Plan'!B14</f>
        <v>Mathematical &amp; Physical Foundations of Robotics I</v>
      </c>
      <c r="C5" s="70">
        <v>7.5</v>
      </c>
      <c r="D5" s="66" t="s">
        <v>88</v>
      </c>
      <c r="E5" s="66" t="s">
        <v>98</v>
      </c>
    </row>
    <row r="6" spans="1:6" x14ac:dyDescent="0.35">
      <c r="A6" s="64" t="str">
        <f>'Study Plan'!A16</f>
        <v>CH-231</v>
      </c>
      <c r="B6" s="65" t="str">
        <f>'Study Plan'!B16</f>
        <v xml:space="preserve">Algorithms &amp; Data Structures </v>
      </c>
      <c r="C6" s="51">
        <v>7.5</v>
      </c>
      <c r="D6" s="66" t="s">
        <v>88</v>
      </c>
      <c r="E6" s="66" t="s">
        <v>99</v>
      </c>
    </row>
    <row r="7" spans="1:6" ht="29" x14ac:dyDescent="0.35">
      <c r="A7" s="64" t="str">
        <f>'Study Plan'!A17</f>
        <v>CH-222</v>
      </c>
      <c r="B7" s="65" t="str">
        <f>'Study Plan'!B17</f>
        <v>Mathematical &amp; Physical Foundations of Robotics II</v>
      </c>
      <c r="C7" s="51">
        <v>7.5</v>
      </c>
      <c r="D7" s="66" t="s">
        <v>88</v>
      </c>
      <c r="E7" s="66" t="s">
        <v>99</v>
      </c>
    </row>
    <row r="8" spans="1:6" x14ac:dyDescent="0.35">
      <c r="A8" s="69" t="str">
        <f>'Study Plan'!A19</f>
        <v>CH-234</v>
      </c>
      <c r="B8" s="69" t="str">
        <f>'Study Plan'!B19</f>
        <v>Digital Systems &amp; Computer Architecture</v>
      </c>
      <c r="C8" s="70">
        <v>7.5</v>
      </c>
      <c r="D8" s="66" t="s">
        <v>88</v>
      </c>
      <c r="E8" s="66" t="s">
        <v>99</v>
      </c>
    </row>
    <row r="10" spans="1:6" x14ac:dyDescent="0.35">
      <c r="A10" t="s">
        <v>104</v>
      </c>
      <c r="C10" s="67"/>
      <c r="D10" s="14" t="s">
        <v>107</v>
      </c>
    </row>
    <row r="12" spans="1:6" x14ac:dyDescent="0.35">
      <c r="A12" t="s">
        <v>105</v>
      </c>
      <c r="D12" s="118" t="s">
        <v>155</v>
      </c>
      <c r="E12" s="118"/>
      <c r="F12" s="118"/>
    </row>
    <row r="13" spans="1:6" x14ac:dyDescent="0.35">
      <c r="D13" s="118"/>
      <c r="E13" s="118"/>
      <c r="F13" s="118"/>
    </row>
    <row r="15" spans="1:6" x14ac:dyDescent="0.35">
      <c r="A15" t="s">
        <v>106</v>
      </c>
      <c r="D15" s="67" t="s">
        <v>150</v>
      </c>
    </row>
    <row r="17" spans="1:15" ht="18.5" x14ac:dyDescent="0.45">
      <c r="A17" s="107" t="s">
        <v>103</v>
      </c>
      <c r="B17" s="107"/>
      <c r="C17" s="107"/>
      <c r="D17" s="107"/>
      <c r="E17" s="107"/>
    </row>
    <row r="18" spans="1:15" x14ac:dyDescent="0.35">
      <c r="A18" s="14" t="s">
        <v>81</v>
      </c>
      <c r="B18" s="14" t="s">
        <v>82</v>
      </c>
      <c r="C18" s="14" t="s">
        <v>47</v>
      </c>
      <c r="D18" s="14" t="s">
        <v>92</v>
      </c>
      <c r="E18" s="14" t="s">
        <v>5</v>
      </c>
    </row>
    <row r="19" spans="1:15" x14ac:dyDescent="0.35">
      <c r="A19" s="64" t="str">
        <f>'Study Plan'!A39</f>
        <v>CTMS-MAT-XX</v>
      </c>
      <c r="B19" s="65" t="str">
        <f>'Study Plan'!B39</f>
        <v>Please select:</v>
      </c>
      <c r="C19" s="56">
        <v>5</v>
      </c>
      <c r="D19" s="51" t="s">
        <v>88</v>
      </c>
      <c r="E19" s="7" t="s">
        <v>98</v>
      </c>
    </row>
    <row r="20" spans="1:15" ht="15" thickBot="1" x14ac:dyDescent="0.4">
      <c r="A20" s="64" t="str">
        <f>'Study Plan'!A40</f>
        <v>CTMS-MAT-XX</v>
      </c>
      <c r="B20" s="65" t="str">
        <f>'Study Plan'!B40</f>
        <v>Please select:</v>
      </c>
      <c r="C20" s="56">
        <v>5</v>
      </c>
      <c r="D20" s="51" t="s">
        <v>88</v>
      </c>
      <c r="E20" s="7" t="s">
        <v>99</v>
      </c>
    </row>
    <row r="21" spans="1:15" ht="14.4" customHeight="1" x14ac:dyDescent="0.35">
      <c r="G21" s="108" t="s">
        <v>151</v>
      </c>
      <c r="H21" s="109"/>
      <c r="I21" s="109"/>
      <c r="J21" s="109"/>
      <c r="K21" s="109"/>
      <c r="L21" s="109"/>
      <c r="M21" s="109"/>
      <c r="N21" s="109"/>
      <c r="O21" s="110"/>
    </row>
    <row r="22" spans="1:15" ht="18.5" x14ac:dyDescent="0.45">
      <c r="A22" s="107" t="s">
        <v>94</v>
      </c>
      <c r="B22" s="107"/>
      <c r="C22" s="107"/>
      <c r="D22" s="107"/>
      <c r="E22" s="107"/>
      <c r="G22" s="111"/>
      <c r="H22" s="112"/>
      <c r="I22" s="112"/>
      <c r="J22" s="112"/>
      <c r="K22" s="112"/>
      <c r="L22" s="112"/>
      <c r="M22" s="112"/>
      <c r="N22" s="112"/>
      <c r="O22" s="113"/>
    </row>
    <row r="23" spans="1:15" x14ac:dyDescent="0.35">
      <c r="A23" s="14" t="s">
        <v>81</v>
      </c>
      <c r="B23" s="14" t="s">
        <v>82</v>
      </c>
      <c r="C23" s="14" t="s">
        <v>47</v>
      </c>
      <c r="D23" s="14" t="s">
        <v>92</v>
      </c>
      <c r="E23" s="14" t="s">
        <v>5</v>
      </c>
      <c r="G23" s="111"/>
      <c r="H23" s="112"/>
      <c r="I23" s="112"/>
      <c r="J23" s="112"/>
      <c r="K23" s="112"/>
      <c r="L23" s="112"/>
      <c r="M23" s="112"/>
      <c r="N23" s="112"/>
      <c r="O23" s="113"/>
    </row>
    <row r="24" spans="1:15" ht="29" x14ac:dyDescent="0.35">
      <c r="A24" s="68" t="str">
        <f>'Study Plan'!A47</f>
        <v>CTLA-GER-XX/ CTHU-HUM-XXX</v>
      </c>
      <c r="B24" s="68" t="str">
        <f>'Study Plan'!B47</f>
        <v>Please select:</v>
      </c>
      <c r="C24" s="61">
        <v>2.5</v>
      </c>
      <c r="D24" s="61" t="s">
        <v>86</v>
      </c>
      <c r="E24" s="60" t="s">
        <v>98</v>
      </c>
      <c r="G24" s="111"/>
      <c r="H24" s="112"/>
      <c r="I24" s="112"/>
      <c r="J24" s="112"/>
      <c r="K24" s="112"/>
      <c r="L24" s="112"/>
      <c r="M24" s="112"/>
      <c r="N24" s="112"/>
      <c r="O24" s="113"/>
    </row>
    <row r="25" spans="1:15" ht="29.5" thickBot="1" x14ac:dyDescent="0.4">
      <c r="A25" s="68" t="str">
        <f>'Study Plan'!A48</f>
        <v>CTLA-GER-XX/ CTHU-HUM-XXX</v>
      </c>
      <c r="B25" s="68" t="str">
        <f>'Study Plan'!B48</f>
        <v>Please select:</v>
      </c>
      <c r="C25" s="61">
        <v>2.5</v>
      </c>
      <c r="D25" s="61" t="s">
        <v>86</v>
      </c>
      <c r="E25" s="60" t="s">
        <v>99</v>
      </c>
      <c r="G25" s="114"/>
      <c r="H25" s="115"/>
      <c r="I25" s="115"/>
      <c r="J25" s="115"/>
      <c r="K25" s="115"/>
      <c r="L25" s="115"/>
      <c r="M25" s="115"/>
      <c r="N25" s="115"/>
      <c r="O25" s="116"/>
    </row>
  </sheetData>
  <mergeCells count="5">
    <mergeCell ref="A1:E1"/>
    <mergeCell ref="A17:E17"/>
    <mergeCell ref="A22:E22"/>
    <mergeCell ref="G21:O25"/>
    <mergeCell ref="D12:F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6EEB8-0D54-498B-BAE4-A2D6CD0C8B66}">
  <dimension ref="A1:B12"/>
  <sheetViews>
    <sheetView workbookViewId="0">
      <selection activeCell="H15" sqref="H15"/>
    </sheetView>
  </sheetViews>
  <sheetFormatPr defaultRowHeight="14.5" x14ac:dyDescent="0.35"/>
  <cols>
    <col min="1" max="1" width="10.90625" customWidth="1"/>
    <col min="2" max="2" width="14.81640625" customWidth="1"/>
  </cols>
  <sheetData>
    <row r="1" spans="1:2" x14ac:dyDescent="0.35">
      <c r="A1" t="s">
        <v>5</v>
      </c>
      <c r="B1" t="s">
        <v>83</v>
      </c>
    </row>
    <row r="3" spans="1:2" x14ac:dyDescent="0.35">
      <c r="A3" s="57" t="s">
        <v>98</v>
      </c>
      <c r="B3" s="57">
        <f>SUMIF('Study Plan'!H$14:H$78,A3, 'Study Plan'!C$14:C$78)</f>
        <v>30</v>
      </c>
    </row>
    <row r="4" spans="1:2" x14ac:dyDescent="0.35">
      <c r="A4" s="57" t="s">
        <v>99</v>
      </c>
      <c r="B4" s="57">
        <f>SUMIF('Study Plan'!H$14:H$78,A4, 'Study Plan'!C$14:C$78)</f>
        <v>30</v>
      </c>
    </row>
    <row r="5" spans="1:2" x14ac:dyDescent="0.35">
      <c r="A5" s="57" t="s">
        <v>100</v>
      </c>
      <c r="B5" s="57">
        <f>SUMIF('Study Plan'!H$14:H$78,A5, 'Study Plan'!C$14:C$78)</f>
        <v>0</v>
      </c>
    </row>
    <row r="6" spans="1:2" x14ac:dyDescent="0.35">
      <c r="A6" s="57" t="s">
        <v>101</v>
      </c>
      <c r="B6" s="57">
        <f>SUMIF('Study Plan'!H$14:H$78,A6, 'Study Plan'!C$14:C$78)</f>
        <v>0</v>
      </c>
    </row>
    <row r="7" spans="1:2" x14ac:dyDescent="0.35">
      <c r="A7" s="57" t="s">
        <v>148</v>
      </c>
      <c r="B7" s="57">
        <f>SUMIF('Study Plan'!H$14:H$78,A7, 'Study Plan'!C$14:C$78)</f>
        <v>0</v>
      </c>
    </row>
    <row r="8" spans="1:2" x14ac:dyDescent="0.35">
      <c r="A8" s="57" t="s">
        <v>149</v>
      </c>
      <c r="B8" s="57">
        <f>SUMIF('Study Plan'!H$14:H$78,A8, 'Study Plan'!C$14:C$78)</f>
        <v>0</v>
      </c>
    </row>
    <row r="9" spans="1:2" x14ac:dyDescent="0.35">
      <c r="A9" s="57" t="s">
        <v>152</v>
      </c>
      <c r="B9" s="57">
        <f>SUMIF('Study Plan'!H$14:H$78,A9, 'Study Plan'!C$14:C$78)</f>
        <v>0</v>
      </c>
    </row>
    <row r="10" spans="1:2" x14ac:dyDescent="0.35">
      <c r="A10" s="57" t="s">
        <v>153</v>
      </c>
      <c r="B10" s="57">
        <f>SUMIF('Study Plan'!H$14:H$78,A10, 'Study Plan'!C$14:C$78)</f>
        <v>0</v>
      </c>
    </row>
    <row r="11" spans="1:2" ht="15" thickBot="1" x14ac:dyDescent="0.4">
      <c r="A11" s="58"/>
      <c r="B11" s="58"/>
    </row>
    <row r="12" spans="1:2" x14ac:dyDescent="0.35">
      <c r="A12" t="s">
        <v>84</v>
      </c>
      <c r="B12">
        <f>SUM(B3:B10)</f>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I22" sqref="I22"/>
    </sheetView>
  </sheetViews>
  <sheetFormatPr defaultColWidth="8.81640625" defaultRowHeight="14.5" x14ac:dyDescent="0.35"/>
  <cols>
    <col min="1" max="1" width="21.6328125" customWidth="1"/>
    <col min="2" max="2" width="25.81640625" customWidth="1"/>
    <col min="3" max="3" width="9.1796875" customWidth="1"/>
    <col min="4" max="4" width="35" customWidth="1"/>
    <col min="5" max="5" width="8.08984375" customWidth="1"/>
    <col min="8" max="8" width="43.36328125" customWidth="1"/>
  </cols>
  <sheetData>
    <row r="1" spans="1:5" ht="18.5" x14ac:dyDescent="0.45">
      <c r="A1" s="107" t="s">
        <v>36</v>
      </c>
      <c r="B1" s="107"/>
      <c r="C1" s="107"/>
      <c r="D1" s="107"/>
    </row>
    <row r="2" spans="1:5" ht="18.5" x14ac:dyDescent="0.45">
      <c r="A2" s="13"/>
      <c r="B2" s="13"/>
      <c r="C2" s="13"/>
      <c r="D2" s="13"/>
    </row>
    <row r="4" spans="1:5" x14ac:dyDescent="0.35">
      <c r="A4" s="14" t="s">
        <v>37</v>
      </c>
      <c r="B4" s="14" t="s">
        <v>38</v>
      </c>
    </row>
    <row r="5" spans="1:5" ht="40.75" customHeight="1" x14ac:dyDescent="0.35">
      <c r="A5" s="25" t="s">
        <v>81</v>
      </c>
      <c r="B5" s="25" t="s">
        <v>82</v>
      </c>
      <c r="C5" s="26" t="s">
        <v>18</v>
      </c>
      <c r="D5" s="26" t="s">
        <v>139</v>
      </c>
      <c r="E5" s="26" t="s">
        <v>39</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40</v>
      </c>
      <c r="C21" s="27">
        <f>SUM(C6:C19)</f>
        <v>0</v>
      </c>
    </row>
    <row r="24" spans="1:5" x14ac:dyDescent="0.35">
      <c r="A24" s="14" t="s">
        <v>41</v>
      </c>
      <c r="B24" s="14" t="s">
        <v>38</v>
      </c>
    </row>
    <row r="25" spans="1:5" ht="43.25" customHeight="1" x14ac:dyDescent="0.35">
      <c r="A25" s="25" t="s">
        <v>81</v>
      </c>
      <c r="B25" s="25" t="s">
        <v>82</v>
      </c>
      <c r="C25" s="26" t="s">
        <v>18</v>
      </c>
      <c r="D25" s="26" t="s">
        <v>139</v>
      </c>
      <c r="E25" s="26" t="s">
        <v>39</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42</v>
      </c>
      <c r="C41" s="27">
        <f>SUM(C26:C39)</f>
        <v>0</v>
      </c>
    </row>
    <row r="43" spans="1:5" x14ac:dyDescent="0.35">
      <c r="B43" s="14" t="s">
        <v>43</v>
      </c>
      <c r="C43" s="27">
        <f>C21+C41</f>
        <v>0</v>
      </c>
      <c r="D43" s="28" t="s">
        <v>44</v>
      </c>
      <c r="E43" s="29">
        <f>'Study Plan'!$B$81+'Extension Semesters'!C43</f>
        <v>0</v>
      </c>
    </row>
    <row r="45" spans="1:5" ht="15" thickBot="1" x14ac:dyDescent="0.4"/>
    <row r="46" spans="1:5" x14ac:dyDescent="0.35">
      <c r="A46" s="41"/>
      <c r="B46" s="42"/>
      <c r="C46" s="42"/>
      <c r="D46" s="42"/>
      <c r="E46" s="43"/>
    </row>
    <row r="47" spans="1:5" ht="15" thickBot="1" x14ac:dyDescent="0.4">
      <c r="A47" s="44" t="s">
        <v>46</v>
      </c>
      <c r="B47" s="14"/>
      <c r="C47" s="45"/>
      <c r="E47" s="46"/>
    </row>
    <row r="48" spans="1:5" ht="15" thickBot="1" x14ac:dyDescent="0.4">
      <c r="A48" s="47"/>
      <c r="B48" s="48"/>
      <c r="C48" s="48"/>
      <c r="D48" s="48"/>
      <c r="E48" s="4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BD5998-9874-4F79-BD43-EC0B6A1E539F}">
  <ds:schemaRefs>
    <ds:schemaRef ds:uri="http://schemas.microsoft.com/office/2006/metadata/properties"/>
    <ds:schemaRef ds:uri="http://schemas.microsoft.com/office/infopath/2007/PartnerControls"/>
    <ds:schemaRef ds:uri="e53f908f-34e7-4c58-a4c8-d6911175ab2e"/>
  </ds:schemaRefs>
</ds:datastoreItem>
</file>

<file path=customXml/itemProps2.xml><?xml version="1.0" encoding="utf-8"?>
<ds:datastoreItem xmlns:ds="http://schemas.openxmlformats.org/officeDocument/2006/customXml" ds:itemID="{CA2E2A20-93B7-46FD-B9C0-984D24B21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9B857F-EED9-48DC-88D5-5AE9D29D16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Study Plan</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2025-08-07T08:12:48Z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594600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