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constructoruniversity.sharepoint.com/sites/AcademicAdvising/Shared Documents/General/00 Advising materials intake F 26/Entry Advising Forms/"/>
    </mc:Choice>
  </mc:AlternateContent>
  <xr:revisionPtr revIDLastSave="236" documentId="13_ncr:1_{4E9D676D-B90A-4C74-A6B9-7634642D9843}" xr6:coauthVersionLast="47" xr6:coauthVersionMax="47" xr10:uidLastSave="{BE2E033D-39D4-400E-85CD-F97B6AD02B7A}"/>
  <bookViews>
    <workbookView xWindow="-110" yWindow="-110" windowWidth="19420" windowHeight="10420" xr2:uid="{00000000-000D-0000-FFFF-FFFF00000000}"/>
  </bookViews>
  <sheets>
    <sheet name="Study Plan" sheetId="1" r:id="rId1"/>
    <sheet name="Lists" sheetId="5" state="hidden" r:id="rId2"/>
    <sheet name="Entry Advising Form" sheetId="4" r:id="rId3"/>
    <sheet name="Workload Balance" sheetId="3" r:id="rId4"/>
    <sheet name="Extension Semester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3" l="1"/>
  <c r="B5" i="3"/>
  <c r="B6" i="3"/>
  <c r="B7" i="3"/>
  <c r="B8" i="3"/>
  <c r="B9" i="3"/>
  <c r="B10" i="3"/>
  <c r="B3" i="3"/>
  <c r="E93" i="1"/>
  <c r="F93" i="1"/>
  <c r="E94" i="1"/>
  <c r="F94" i="1"/>
  <c r="E95" i="1"/>
  <c r="F95" i="1"/>
  <c r="E96" i="1"/>
  <c r="F96" i="1"/>
  <c r="E97" i="1"/>
  <c r="F97" i="1"/>
  <c r="E98" i="1"/>
  <c r="F98" i="1"/>
  <c r="E99" i="1"/>
  <c r="F99" i="1"/>
  <c r="E100" i="1"/>
  <c r="F100" i="1"/>
  <c r="F92" i="1"/>
  <c r="E92" i="1"/>
  <c r="A19" i="1"/>
  <c r="A18" i="1"/>
  <c r="F42" i="1" l="1"/>
  <c r="E42" i="1"/>
  <c r="F58" i="1"/>
  <c r="E58" i="1"/>
  <c r="F57" i="1"/>
  <c r="E57" i="1"/>
  <c r="F56" i="1"/>
  <c r="E56" i="1"/>
  <c r="F55" i="1"/>
  <c r="E55" i="1"/>
  <c r="F54" i="1"/>
  <c r="E54" i="1"/>
  <c r="F53" i="1"/>
  <c r="E53" i="1"/>
  <c r="F52" i="1"/>
  <c r="E52" i="1"/>
  <c r="F17" i="1"/>
  <c r="E17" i="1"/>
  <c r="F16" i="1"/>
  <c r="E16" i="1"/>
  <c r="F15" i="1"/>
  <c r="E15" i="1"/>
  <c r="F14" i="1"/>
  <c r="E14" i="1"/>
  <c r="F82" i="1" l="1"/>
  <c r="E82" i="1"/>
  <c r="F81" i="1"/>
  <c r="E81" i="1"/>
  <c r="F77" i="1"/>
  <c r="E77" i="1"/>
  <c r="F76" i="1"/>
  <c r="E76" i="1"/>
  <c r="F75" i="1"/>
  <c r="E75" i="1"/>
  <c r="F71" i="1"/>
  <c r="E71" i="1"/>
  <c r="F70" i="1"/>
  <c r="E70" i="1"/>
  <c r="F69" i="1"/>
  <c r="E69" i="1"/>
  <c r="F68" i="1"/>
  <c r="E68" i="1"/>
  <c r="F67" i="1"/>
  <c r="E67" i="1"/>
  <c r="F66" i="1"/>
  <c r="E66" i="1"/>
  <c r="F65" i="1"/>
  <c r="E65" i="1"/>
  <c r="F48" i="1"/>
  <c r="E48" i="1"/>
  <c r="A48" i="1"/>
  <c r="F47" i="1"/>
  <c r="E47" i="1"/>
  <c r="A47" i="1"/>
  <c r="F41" i="1"/>
  <c r="E41" i="1"/>
  <c r="F40" i="1"/>
  <c r="E40" i="1"/>
  <c r="F39" i="1"/>
  <c r="E39" i="1"/>
  <c r="F38" i="1"/>
  <c r="E38" i="1"/>
  <c r="F34" i="1"/>
  <c r="E34" i="1"/>
  <c r="F33" i="1"/>
  <c r="E33" i="1"/>
  <c r="F32" i="1"/>
  <c r="E32" i="1"/>
  <c r="F31" i="1"/>
  <c r="E31" i="1"/>
  <c r="F30" i="1"/>
  <c r="E30" i="1"/>
  <c r="F29" i="1"/>
  <c r="E29" i="1"/>
  <c r="F28" i="1"/>
  <c r="E28" i="1"/>
  <c r="F27" i="1"/>
  <c r="E27" i="1"/>
  <c r="F26" i="1"/>
  <c r="E26" i="1"/>
  <c r="F25" i="1"/>
  <c r="E25" i="1"/>
  <c r="F24" i="1"/>
  <c r="E24" i="1"/>
  <c r="F23" i="1"/>
  <c r="E23" i="1"/>
  <c r="F19" i="1"/>
  <c r="E19" i="1"/>
  <c r="F18" i="1"/>
  <c r="E18" i="1"/>
  <c r="A8" i="4" l="1"/>
  <c r="A5" i="4"/>
  <c r="A25" i="4"/>
  <c r="A24" i="4"/>
  <c r="B8" i="4"/>
  <c r="B7" i="4"/>
  <c r="A7" i="4"/>
  <c r="B6" i="4"/>
  <c r="A6" i="4"/>
  <c r="B5" i="4"/>
  <c r="B4" i="4"/>
  <c r="A4" i="4"/>
  <c r="B3" i="4"/>
  <c r="A3" i="4"/>
  <c r="B25" i="4"/>
  <c r="B24" i="4"/>
  <c r="B20" i="4"/>
  <c r="B19" i="4"/>
  <c r="A20" i="4"/>
  <c r="A19" i="4"/>
  <c r="C41" i="2"/>
  <c r="C21" i="2"/>
  <c r="D10" i="4" l="1"/>
  <c r="C43" i="2"/>
  <c r="D14" i="4"/>
  <c r="D12" i="4"/>
  <c r="B85" i="1"/>
  <c r="H85" i="1"/>
  <c r="J88" i="1" s="1"/>
  <c r="B12" i="3"/>
  <c r="E43" i="2" l="1"/>
  <c r="J8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FB5625C6-018F-4003-9B37-D5BC13EA7880}">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I26" authorId="0" shapeId="0" xr:uid="{1F5FB6D9-D174-4319-A42B-6F43EE111F85}">
      <text>
        <r>
          <rPr>
            <b/>
            <sz val="9"/>
            <color indexed="81"/>
            <rFont val="Tahoma"/>
            <family val="2"/>
          </rPr>
          <t>If applicable:  Replace with minor CORE module</t>
        </r>
        <r>
          <rPr>
            <sz val="9"/>
            <color indexed="81"/>
            <rFont val="Tahoma"/>
            <family val="2"/>
          </rPr>
          <t xml:space="preserve">
</t>
        </r>
      </text>
    </comment>
    <comment ref="I28" authorId="0" shapeId="0" xr:uid="{44D29EC2-0C1A-44EE-9DB0-3EFACAF4A38E}">
      <text>
        <r>
          <rPr>
            <b/>
            <sz val="9"/>
            <color indexed="81"/>
            <rFont val="Tahoma"/>
            <family val="2"/>
          </rPr>
          <t>If applicable:  Replace with minor  CORE module, BUT take as specialization module in year 3</t>
        </r>
        <r>
          <rPr>
            <sz val="9"/>
            <color indexed="81"/>
            <rFont val="Tahoma"/>
            <family val="2"/>
          </rPr>
          <t xml:space="preserve">
</t>
        </r>
      </text>
    </comment>
    <comment ref="I32" authorId="0" shapeId="0" xr:uid="{E54DB48E-7C49-47FC-80D4-77906DE2D2AA}">
      <text>
        <r>
          <rPr>
            <b/>
            <sz val="9"/>
            <color indexed="81"/>
            <rFont val="Tahoma"/>
            <family val="2"/>
          </rPr>
          <t>The Study Program Handbooks list the default minor modules and their respective CPs.</t>
        </r>
        <r>
          <rPr>
            <sz val="9"/>
            <color indexed="81"/>
            <rFont val="Tahoma"/>
            <family val="2"/>
          </rPr>
          <t xml:space="preserve">
</t>
        </r>
      </text>
    </comment>
    <comment ref="I41" authorId="0" shapeId="0" xr:uid="{24391F5C-37E6-4919-B951-0E4A7CFD6DBD}">
      <text>
        <r>
          <rPr>
            <b/>
            <sz val="9"/>
            <color indexed="81"/>
            <rFont val="Tahoma"/>
            <family val="2"/>
          </rPr>
          <t>If applicable:  Replace with minor CORE module</t>
        </r>
        <r>
          <rPr>
            <sz val="9"/>
            <color indexed="81"/>
            <rFont val="Tahoma"/>
            <family val="2"/>
          </rPr>
          <t xml:space="preserve">
</t>
        </r>
      </text>
    </comment>
    <comment ref="I42" authorId="0" shapeId="0" xr:uid="{0F7244D2-4B4D-4E3D-A329-ECAEE5534598}">
      <text>
        <r>
          <rPr>
            <b/>
            <sz val="9"/>
            <color indexed="81"/>
            <rFont val="Tahoma"/>
            <family val="2"/>
          </rPr>
          <t>This module can be taken as an additional methods module to replace 5 CP of New Skills modules</t>
        </r>
        <r>
          <rPr>
            <sz val="9"/>
            <color indexed="81"/>
            <rFont val="Tahoma"/>
            <family val="2"/>
          </rPr>
          <t xml:space="preserve">
</t>
        </r>
      </text>
    </comment>
    <comment ref="F65" authorId="0" shapeId="0" xr:uid="{A38600FD-2D2E-42B9-9CD6-6EE0289F4479}">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75" authorId="0" shapeId="0" xr:uid="{AE8ABE2F-E188-4A75-8128-AE1ADCCA43A8}">
      <text>
        <r>
          <rPr>
            <b/>
            <sz val="9"/>
            <color indexed="81"/>
            <rFont val="Tahoma"/>
            <family val="2"/>
          </rPr>
          <t xml:space="preserve">If replaced with minor in CORE = mandatory as specialization module;
otherwise enter alternative specialization module
</t>
        </r>
        <r>
          <rPr>
            <sz val="9"/>
            <color indexed="81"/>
            <rFont val="Tahoma"/>
            <family val="2"/>
          </rPr>
          <t xml:space="preserve">
</t>
        </r>
      </text>
    </comment>
    <comment ref="B92" authorId="1" shapeId="0" xr:uid="{00000000-0006-0000-0000-000006000000}">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<sst xmlns="http://schemas.openxmlformats.org/spreadsheetml/2006/main" count="523" uniqueCount="249">
  <si>
    <t>Full Name:</t>
  </si>
  <si>
    <t>PLEASE READ THIS SECTION FIRST! Important notes for filling in the template:</t>
  </si>
  <si>
    <t>Credits earned</t>
  </si>
  <si>
    <t>Module number</t>
  </si>
  <si>
    <t>Module name</t>
  </si>
  <si>
    <t>Semester</t>
  </si>
  <si>
    <t>CHOICE modules</t>
  </si>
  <si>
    <t>CORE modules</t>
  </si>
  <si>
    <t>Internship/Start-up and Career Skills</t>
  </si>
  <si>
    <t>CA-INT-900-0</t>
  </si>
  <si>
    <t>Specialization modules</t>
  </si>
  <si>
    <t>Bachelor Thesis &amp; Seminar</t>
  </si>
  <si>
    <t xml:space="preserve">Total Credits required: 45 </t>
  </si>
  <si>
    <t>Total Credits required: 15</t>
  </si>
  <si>
    <t>Note: Only for extra credits taken on top of the 180 ECTS required for your major!</t>
  </si>
  <si>
    <t>Thesis</t>
  </si>
  <si>
    <t>Seminar</t>
  </si>
  <si>
    <t>Usually, you should not plan for more than 35 ECTS/semester. Try to split the courseload in such a way that all semesters are more or less balanced. Don't forget about the possibility to attend courses during the Intersession.</t>
  </si>
  <si>
    <t>Credits planned</t>
  </si>
  <si>
    <t xml:space="preserve">Credits earned: </t>
  </si>
  <si>
    <t xml:space="preserve">Credits planned: </t>
  </si>
  <si>
    <t>Total credits for major:</t>
  </si>
  <si>
    <t>CH-XXX</t>
  </si>
  <si>
    <t>Fall xxxx</t>
  </si>
  <si>
    <t>Spring xxxx</t>
  </si>
  <si>
    <t>Specialization</t>
  </si>
  <si>
    <t>CH-100</t>
  </si>
  <si>
    <t>General Biochemistry</t>
  </si>
  <si>
    <t>General &amp; Inorganic Chemistry</t>
  </si>
  <si>
    <t>CH-120</t>
  </si>
  <si>
    <t>CH-111</t>
  </si>
  <si>
    <t>General Organic Chemistry</t>
  </si>
  <si>
    <t xml:space="preserve">Mathematical Concepts for the Sciences </t>
  </si>
  <si>
    <t>Physics for the Natural Sciences</t>
  </si>
  <si>
    <t>Plant Metabolites and Natural Products</t>
  </si>
  <si>
    <t>Remaining semesters:</t>
  </si>
  <si>
    <t>Minor:</t>
  </si>
  <si>
    <t xml:space="preserve">(Where applicable) Old Major/ Minor:  </t>
  </si>
  <si>
    <t>Study Abroad</t>
  </si>
  <si>
    <t>yes / no</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</si>
  <si>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</si>
  <si>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</si>
  <si>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Further Modules</t>
  </si>
  <si>
    <t>Overview Extension Semesters</t>
  </si>
  <si>
    <t>Semester 7</t>
  </si>
  <si>
    <t>SP / F 20xx</t>
  </si>
  <si>
    <t>Course Name</t>
  </si>
  <si>
    <t>Status (m, me)</t>
  </si>
  <si>
    <t>Total credits Semester 7</t>
  </si>
  <si>
    <t>Semester 8</t>
  </si>
  <si>
    <t>Total credits Semester 8</t>
  </si>
  <si>
    <t>Total credits semesters 7 &amp; 8</t>
  </si>
  <si>
    <t>Total Credits Degree</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</si>
  <si>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</si>
  <si>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Signature Academic Advisor</t>
  </si>
  <si>
    <t>CP</t>
  </si>
  <si>
    <t>Earned or Planned</t>
  </si>
  <si>
    <t>Please select:</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</si>
  <si>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</si>
  <si>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CA-BCCB-800-T</t>
  </si>
  <si>
    <t>CA-BCCB-800-S</t>
  </si>
  <si>
    <t>Module Number</t>
  </si>
  <si>
    <t>Module Name</t>
  </si>
  <si>
    <t>Workload CP</t>
  </si>
  <si>
    <t>Total</t>
  </si>
  <si>
    <t>Status</t>
  </si>
  <si>
    <t>m</t>
  </si>
  <si>
    <t>me</t>
  </si>
  <si>
    <t>Methods modules</t>
  </si>
  <si>
    <t>CO-XXX</t>
  </si>
  <si>
    <t>Fall / Spring xxxx</t>
  </si>
  <si>
    <t>Choice Modules</t>
  </si>
  <si>
    <t>CH-132</t>
  </si>
  <si>
    <t>Fundamentals of Earth Sciences</t>
  </si>
  <si>
    <t>CH-133</t>
  </si>
  <si>
    <t>Environmental Systems &amp; Global Change</t>
  </si>
  <si>
    <t>Major Change option after 1 semester based on free Choice module selection:</t>
  </si>
  <si>
    <t>Major Change option after 1 year based on free Choice module selection:</t>
  </si>
  <si>
    <t xml:space="preserve"> Methods Modules</t>
  </si>
  <si>
    <t>Module No.</t>
  </si>
  <si>
    <t>Free Choice Modules Fall</t>
  </si>
  <si>
    <t>Module No.2</t>
  </si>
  <si>
    <t>Free Choice Modules Spring</t>
  </si>
  <si>
    <t>Minor Options</t>
  </si>
  <si>
    <t>Major Change Options after 1 semester</t>
  </si>
  <si>
    <t>Major Change Options after 1 year</t>
  </si>
  <si>
    <t>IRPH</t>
  </si>
  <si>
    <t>CH-140</t>
  </si>
  <si>
    <t>Classical Physics</t>
  </si>
  <si>
    <t>CH-141</t>
  </si>
  <si>
    <t>Modern Physics</t>
  </si>
  <si>
    <t>CH-241</t>
  </si>
  <si>
    <t>General Logistics</t>
  </si>
  <si>
    <t>CH-240</t>
  </si>
  <si>
    <t>General Industrial Engineering</t>
  </si>
  <si>
    <t>CH-330</t>
  </si>
  <si>
    <t>CH-700</t>
  </si>
  <si>
    <t>Introduction to Data Science</t>
  </si>
  <si>
    <t>CH-331</t>
  </si>
  <si>
    <t>Introduction to Modern European History</t>
  </si>
  <si>
    <t>CH-701</t>
  </si>
  <si>
    <t>Data Structures &amp; Processing</t>
  </si>
  <si>
    <t>CH-210</t>
  </si>
  <si>
    <t>CH-340</t>
  </si>
  <si>
    <t>General Electrical Engineering I</t>
  </si>
  <si>
    <t>Essentials of Cognitive Psychology</t>
  </si>
  <si>
    <t>CH-211</t>
  </si>
  <si>
    <t>CH-341</t>
  </si>
  <si>
    <t>General Electrical Engineering II</t>
  </si>
  <si>
    <t>Essentials of Social Psychology</t>
  </si>
  <si>
    <t xml:space="preserve">Minor Option based on free Choice module selection: </t>
  </si>
  <si>
    <t>Language &amp; Humanities Modules</t>
  </si>
  <si>
    <t>Total Credits required: 5</t>
  </si>
  <si>
    <t>New Skills Modules</t>
  </si>
  <si>
    <t>MCCB</t>
  </si>
  <si>
    <t>IEM</t>
  </si>
  <si>
    <t>ISCP</t>
  </si>
  <si>
    <t xml:space="preserve">IRPH </t>
  </si>
  <si>
    <t>Fall 2026</t>
  </si>
  <si>
    <t>Spring 2027</t>
  </si>
  <si>
    <t xml:space="preserve">Analytical Methods </t>
  </si>
  <si>
    <t>CO-423</t>
  </si>
  <si>
    <t>CO-424</t>
  </si>
  <si>
    <t>CO-443</t>
  </si>
  <si>
    <t>CH-150</t>
  </si>
  <si>
    <t>CH-310</t>
  </si>
  <si>
    <t>Analysis</t>
  </si>
  <si>
    <t>Microeconomics</t>
  </si>
  <si>
    <t>CO-440</t>
  </si>
  <si>
    <t>Physical Chemistry</t>
  </si>
  <si>
    <t>CO-441</t>
  </si>
  <si>
    <t>Industrial Biotechnology</t>
  </si>
  <si>
    <t>CO-442</t>
  </si>
  <si>
    <t>Advanced Inorganic Chemistry</t>
  </si>
  <si>
    <t>Scientific Software and Databases</t>
  </si>
  <si>
    <t>CO-444</t>
  </si>
  <si>
    <t>Bioprocess Engineering</t>
  </si>
  <si>
    <t>CO-445</t>
  </si>
  <si>
    <t>Advanced Biotechnology Lab</t>
  </si>
  <si>
    <t>CO-446</t>
  </si>
  <si>
    <t>Advanced Organic Chemistry</t>
  </si>
  <si>
    <r>
      <t xml:space="preserve">Total Credits required: 45 / </t>
    </r>
    <r>
      <rPr>
        <b/>
        <sz val="11"/>
        <color rgb="FFFF0000"/>
        <rFont val="Calibri"/>
        <family val="2"/>
        <scheme val="minor"/>
      </rPr>
      <t>50</t>
    </r>
    <r>
      <rPr>
        <b/>
        <sz val="11"/>
        <color theme="1"/>
        <rFont val="Calibri"/>
        <family val="2"/>
        <scheme val="minor"/>
      </rPr>
      <t xml:space="preserve"> </t>
    </r>
    <r>
      <rPr>
        <b/>
        <sz val="11"/>
        <color rgb="FFFF0000"/>
        <rFont val="Calibri"/>
        <family val="2"/>
        <scheme val="minor"/>
      </rPr>
      <t>(in case of minor)</t>
    </r>
  </si>
  <si>
    <t>CAS-S-CBT-80X</t>
  </si>
  <si>
    <t>Fall /Spring xxxx</t>
  </si>
  <si>
    <t>CTNS-NSK-01/02</t>
  </si>
  <si>
    <t xml:space="preserve">CTNS-NSK-03/04  </t>
  </si>
  <si>
    <t xml:space="preserve">CTNS-NSK-07/08 </t>
  </si>
  <si>
    <t>CTMS-MET-07</t>
  </si>
  <si>
    <t>CTMS-SCI-17</t>
  </si>
  <si>
    <t>CTMS-SCI-16</t>
  </si>
  <si>
    <t>CTMS-SCI-18</t>
  </si>
  <si>
    <t>BCCB</t>
  </si>
  <si>
    <t>Introduction to International Relations Theory</t>
  </si>
  <si>
    <t>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</si>
  <si>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</si>
  <si>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</si>
  <si>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</si>
  <si>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</si>
  <si>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</si>
  <si>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</si>
  <si>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</si>
  <si>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</si>
  <si>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</si>
  <si>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</si>
  <si>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</si>
  <si>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</si>
  <si>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</si>
  <si>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</si>
  <si>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</si>
  <si>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</si>
  <si>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For the purpose of applying for an extension, please fill in the corresponding sheet of this form!</t>
  </si>
  <si>
    <t>Fall xxxx or Spring xxxx</t>
  </si>
  <si>
    <t>Function in the curriculum (Choice, Core, Methods, New Skills, Language/ Humanities)</t>
  </si>
  <si>
    <t>CH-221</t>
  </si>
  <si>
    <t>Mathematical &amp; Physical Foundations of Robotics I</t>
  </si>
  <si>
    <t>CH-212</t>
  </si>
  <si>
    <t>Foundations of Communications and Electronics</t>
  </si>
  <si>
    <t>CH-222</t>
  </si>
  <si>
    <t>Mathematical &amp; Physical Foundations of Robotics II</t>
  </si>
  <si>
    <t>RIS</t>
  </si>
  <si>
    <t>ECE</t>
  </si>
  <si>
    <t>Fall 2027</t>
  </si>
  <si>
    <t>Spring 2028</t>
  </si>
  <si>
    <t>SUS-102</t>
  </si>
  <si>
    <t>Fall 2028</t>
  </si>
  <si>
    <t>Spring 2029</t>
  </si>
  <si>
    <t>AAS contact / date:</t>
  </si>
  <si>
    <t xml:space="preserve">Study Plan for </t>
  </si>
  <si>
    <t>Prerequisites</t>
  </si>
  <si>
    <t>Inorganic and Physical Chemistry Lab</t>
  </si>
  <si>
    <t>Advanced Organic &amp; Analytical Chemistry Lab</t>
  </si>
  <si>
    <t xml:space="preserve">Please select: </t>
  </si>
  <si>
    <t>see module data sheet of selected module</t>
  </si>
  <si>
    <t>CH-120 or CH-141</t>
  </si>
  <si>
    <t>CH-111, co-requisite: CO-424</t>
  </si>
  <si>
    <t>30 CP advanced modules, 20 CP of those major specific</t>
  </si>
  <si>
    <t>Fall 2029</t>
  </si>
  <si>
    <t>Spring 2030</t>
  </si>
  <si>
    <t>General Molecular and Cellular Biology</t>
  </si>
  <si>
    <t>CH-103</t>
  </si>
  <si>
    <t xml:space="preserve">CH-153 </t>
  </si>
  <si>
    <t>CH-151</t>
  </si>
  <si>
    <t>Linear Algebra</t>
  </si>
  <si>
    <t xml:space="preserve">CH-152 </t>
  </si>
  <si>
    <t>Mathematical Modeling</t>
  </si>
  <si>
    <t>CH-234</t>
  </si>
  <si>
    <t>Digital Systems &amp; Computer Architecture</t>
  </si>
  <si>
    <t>CH-236</t>
  </si>
  <si>
    <t>Object-Oriented Programming and Design</t>
  </si>
  <si>
    <t>CH-237</t>
  </si>
  <si>
    <t>Safe and Concurrent Programming</t>
  </si>
  <si>
    <t>CH-301</t>
  </si>
  <si>
    <t>Introduction to Finance &amp; Accounting</t>
  </si>
  <si>
    <t>CH-311</t>
  </si>
  <si>
    <t>Macroeconomics</t>
  </si>
  <si>
    <t>Global Change and Systems Thinking</t>
  </si>
  <si>
    <t>Scientific Programming in Python</t>
  </si>
  <si>
    <t>CH-235</t>
  </si>
  <si>
    <t>Software Development and Operation</t>
  </si>
  <si>
    <t>SUS-101</t>
  </si>
  <si>
    <t>Introduction to Sustainability</t>
  </si>
  <si>
    <t>CTNS-NSK-05</t>
  </si>
  <si>
    <t>Linear Model- Matrices</t>
  </si>
  <si>
    <t>CTNS-NSK-06</t>
  </si>
  <si>
    <t>Complex Problem Solving</t>
  </si>
  <si>
    <t xml:space="preserve"> CTNS-NSK-09</t>
  </si>
  <si>
    <t>Agency, Leadership &amp; Accountability</t>
  </si>
  <si>
    <t>CTNS-CIP-10</t>
  </si>
  <si>
    <t>Community Impact Project</t>
  </si>
  <si>
    <t>none / Ger for some CIP projects</t>
  </si>
  <si>
    <t xml:space="preserve">Introduction to Bioinformatics </t>
  </si>
  <si>
    <t>CTMS-SCI-19</t>
  </si>
  <si>
    <t>DS</t>
  </si>
  <si>
    <t>ES</t>
  </si>
  <si>
    <t>GEM</t>
  </si>
  <si>
    <t>Math</t>
  </si>
  <si>
    <t>Physics</t>
  </si>
  <si>
    <t>SUS</t>
  </si>
  <si>
    <r>
      <t xml:space="preserve">Total Credits required: 20 / </t>
    </r>
    <r>
      <rPr>
        <sz val="11"/>
        <color theme="1"/>
        <rFont val="Calibri"/>
        <family val="2"/>
        <scheme val="minor"/>
      </rPr>
      <t xml:space="preserve">choose any 20 CP but </t>
    </r>
    <r>
      <rPr>
        <u/>
        <sz val="11"/>
        <color theme="1"/>
        <rFont val="Calibri"/>
        <family val="2"/>
        <scheme val="minor"/>
      </rPr>
      <t>only one perspective</t>
    </r>
    <r>
      <rPr>
        <sz val="11"/>
        <color theme="1"/>
        <rFont val="Calibri"/>
        <family val="2"/>
        <scheme val="minor"/>
      </rPr>
      <t xml:space="preserve"> of any given module</t>
    </r>
    <r>
      <rPr>
        <b/>
        <sz val="11"/>
        <color theme="1"/>
        <rFont val="Calibri"/>
        <family val="2"/>
        <scheme val="minor"/>
      </rPr>
      <t xml:space="preserve">, </t>
    </r>
    <r>
      <rPr>
        <sz val="11"/>
        <color theme="1"/>
        <rFont val="Calibri"/>
        <family val="2"/>
        <scheme val="minor"/>
      </rPr>
      <t>5 CP may be replaced by an additional methods module</t>
    </r>
  </si>
  <si>
    <r>
      <t xml:space="preserve">Logic (Perspective I </t>
    </r>
    <r>
      <rPr>
        <b/>
        <u/>
        <sz val="11"/>
        <color theme="1"/>
        <rFont val="Calibri"/>
        <family val="2"/>
        <scheme val="minor"/>
      </rPr>
      <t>or</t>
    </r>
    <r>
      <rPr>
        <sz val="11"/>
        <color theme="1"/>
        <rFont val="Calibri"/>
        <family val="2"/>
        <scheme val="minor"/>
      </rPr>
      <t xml:space="preserve"> II)</t>
    </r>
  </si>
  <si>
    <r>
      <t xml:space="preserve">Causation /Correlation (Perspective I </t>
    </r>
    <r>
      <rPr>
        <b/>
        <u/>
        <sz val="11"/>
        <color theme="1"/>
        <rFont val="Calibri"/>
        <family val="2"/>
        <scheme val="minor"/>
      </rPr>
      <t>or</t>
    </r>
    <r>
      <rPr>
        <sz val="11"/>
        <color theme="1"/>
        <rFont val="Calibri"/>
        <family val="2"/>
        <scheme val="minor"/>
      </rPr>
      <t xml:space="preserve"> II)</t>
    </r>
  </si>
  <si>
    <r>
      <t xml:space="preserve">Argumentation, Data Visualization &amp; Communication (Perspective I </t>
    </r>
    <r>
      <rPr>
        <b/>
        <sz val="11"/>
        <color theme="1"/>
        <rFont val="Calibri"/>
        <family val="2"/>
        <scheme val="minor"/>
      </rPr>
      <t>or</t>
    </r>
    <r>
      <rPr>
        <sz val="11"/>
        <color theme="1"/>
        <rFont val="Calibri"/>
        <family val="2"/>
        <scheme val="minor"/>
      </rPr>
      <t xml:space="preserve"> II)</t>
    </r>
  </si>
  <si>
    <r>
      <t>Total Credits required: 20 /</t>
    </r>
    <r>
      <rPr>
        <sz val="11"/>
        <color theme="1"/>
        <rFont val="Calibri"/>
        <family val="2"/>
        <scheme val="minor"/>
      </rPr>
      <t xml:space="preserve"> </t>
    </r>
    <r>
      <rPr>
        <sz val="11"/>
        <color rgb="FFFF0000"/>
        <rFont val="Calibri"/>
        <family val="2"/>
        <scheme val="minor"/>
      </rPr>
      <t>15 in case of minor</t>
    </r>
    <r>
      <rPr>
        <b/>
        <sz val="11"/>
        <color theme="1"/>
        <rFont val="Calibri"/>
        <family val="2"/>
        <scheme val="minor"/>
      </rPr>
      <t xml:space="preserve">/ </t>
    </r>
    <r>
      <rPr>
        <sz val="11"/>
        <color theme="1"/>
        <rFont val="Calibri"/>
        <family val="2"/>
        <scheme val="minor"/>
      </rPr>
      <t>an additional 5 CP may be chosen to replace 5 CP of New Skills modules</t>
    </r>
  </si>
  <si>
    <t>Co-requisites: CO-423 &amp; CTMS-16</t>
  </si>
  <si>
    <t>Major: CBT ug 29</t>
  </si>
  <si>
    <t>CH-120, CH-103</t>
  </si>
  <si>
    <t>CH-103 &amp; CO-120</t>
  </si>
  <si>
    <t>CH-120, Co-requisite: CO-444</t>
  </si>
  <si>
    <t>CH-120 &amp; CH-103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</si>
</sst>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9"/>
      <color indexed="81"/>
      <name val="Tahoma"/>
      <family val="2"/>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b/>
      <sz val="11"/>
      <color rgb="FFFF0000"/>
      <name val="Calibri"/>
      <family val="2"/>
      <scheme val="minor"/>
    </font>
    <font>
      <b/>
      <sz val="11"/>
      <name val="Calibri"/>
      <family val="2"/>
      <scheme val="minor"/>
    </font>
    <font>
      <sz val="11"/>
      <color theme="1"/>
      <name val="Calibri"/>
      <family val="2"/>
    </font>
    <font>
      <b/>
      <sz val="10"/>
      <color theme="1"/>
      <name val="Calibri"/>
      <family val="2"/>
      <scheme val="minor"/>
    </font>
    <font>
      <sz val="8"/>
      <name val="Calibri"/>
      <family val="2"/>
      <scheme val="minor"/>
    </font>
    <font>
      <u/>
      <sz val="11"/>
      <color theme="1"/>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CCFF99"/>
        <bgColor indexed="64"/>
      </patternFill>
    </fill>
    <fill>
      <patternFill patternType="solid">
        <fgColor rgb="FFFFCCCC"/>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CE4D6"/>
        <bgColor rgb="FF000000"/>
      </patternFill>
    </fill>
  </fills>
  <borders count="21">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auto="1"/>
      </top>
      <bottom style="medium">
        <color indexed="64"/>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int="0.39997558519241921"/>
      </top>
      <bottom style="thin">
        <color theme="4" tint="0.39997558519241921"/>
      </bottom>
      <diagonal/>
    </border>
  </borders>
  <cellStyleXfs count="1">
    <xf numFmtId="0" fontId="0" fillId="0" borderId="0"/>
  </cellStyleXfs>
  <cellXfs count="114">
    <xf numFmtId="0" fontId="0" fillId="0" borderId="0" xfId="0"/>
    <xf numFmtId="0" fontId="0" fillId="0" borderId="1" xfId="0" applyBorder="1"/>
    <xf numFmtId="0" fontId="0" fillId="2" borderId="3" xfId="0" applyFill="1" applyBorder="1"/>
    <xf numFmtId="0" fontId="0" fillId="2" borderId="4" xfId="0" applyFill="1" applyBorder="1"/>
    <xf numFmtId="0" fontId="4" fillId="4" borderId="0" xfId="0" applyFont="1" applyFill="1"/>
    <xf numFmtId="0" fontId="4" fillId="4" borderId="1" xfId="0" applyFont="1" applyFill="1" applyBorder="1"/>
    <xf numFmtId="0" fontId="5"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8" fillId="0" borderId="0" xfId="0" applyNumberFormat="1" applyFont="1"/>
    <xf numFmtId="2" fontId="8" fillId="0" borderId="0" xfId="0" applyNumberFormat="1" applyFont="1" applyAlignment="1">
      <alignment horizontal="left"/>
    </xf>
    <xf numFmtId="2" fontId="10" fillId="0" borderId="0" xfId="0" applyNumberFormat="1" applyFont="1"/>
    <xf numFmtId="2" fontId="10" fillId="0" borderId="0" xfId="0" applyNumberFormat="1" applyFont="1" applyAlignment="1">
      <alignment horizontal="left"/>
    </xf>
    <xf numFmtId="0" fontId="11" fillId="0" borderId="0" xfId="0" applyFont="1"/>
    <xf numFmtId="0" fontId="2" fillId="3" borderId="2" xfId="0" applyFont="1" applyFill="1" applyBorder="1" applyAlignment="1" applyProtection="1">
      <alignment wrapText="1"/>
      <protection locked="0"/>
    </xf>
    <xf numFmtId="0" fontId="0" fillId="5" borderId="2" xfId="0" applyFill="1" applyBorder="1" applyAlignment="1" applyProtection="1">
      <alignment wrapText="1"/>
      <protection locked="0"/>
    </xf>
    <xf numFmtId="2" fontId="0" fillId="5" borderId="2" xfId="0" applyNumberFormat="1" applyFill="1" applyBorder="1" applyAlignment="1" applyProtection="1">
      <alignment wrapText="1"/>
      <protection locked="0"/>
    </xf>
    <xf numFmtId="0" fontId="2" fillId="0" borderId="2" xfId="0" applyFont="1" applyBorder="1"/>
    <xf numFmtId="0" fontId="2" fillId="0" borderId="2" xfId="0" applyFont="1" applyBorder="1" applyAlignment="1">
      <alignment wrapText="1"/>
    </xf>
    <xf numFmtId="0" fontId="8" fillId="0" borderId="0" xfId="0" applyFont="1"/>
    <xf numFmtId="2" fontId="0" fillId="0" borderId="0" xfId="0" applyNumberFormat="1"/>
    <xf numFmtId="0" fontId="2" fillId="3" borderId="2" xfId="0" applyFont="1" applyFill="1" applyBorder="1" applyAlignment="1" applyProtection="1">
      <alignment horizontal="left" wrapText="1"/>
      <protection locked="0"/>
    </xf>
    <xf numFmtId="0" fontId="0" fillId="0" borderId="5" xfId="0" applyBorder="1"/>
    <xf numFmtId="0" fontId="0" fillId="0" borderId="6" xfId="0" applyBorder="1"/>
    <xf numFmtId="0" fontId="0" fillId="0" borderId="7" xfId="0" applyBorder="1"/>
    <xf numFmtId="0" fontId="8" fillId="0" borderId="8" xfId="0" applyFont="1" applyBorder="1"/>
    <xf numFmtId="0" fontId="2" fillId="0" borderId="11" xfId="0" applyFont="1" applyBorder="1"/>
    <xf numFmtId="0" fontId="0" fillId="0" borderId="9" xfId="0" applyBorder="1"/>
    <xf numFmtId="0" fontId="0" fillId="0" borderId="10" xfId="0" applyBorder="1"/>
    <xf numFmtId="0" fontId="0" fillId="0" borderId="11" xfId="0" applyBorder="1"/>
    <xf numFmtId="0" fontId="0" fillId="0" borderId="12" xfId="0" applyBorder="1"/>
    <xf numFmtId="2" fontId="3" fillId="7" borderId="13" xfId="0" applyNumberFormat="1" applyFont="1" applyFill="1" applyBorder="1"/>
    <xf numFmtId="2" fontId="0" fillId="3" borderId="2" xfId="0" applyNumberFormat="1" applyFill="1" applyBorder="1" applyAlignment="1">
      <alignment wrapText="1"/>
    </xf>
    <xf numFmtId="2" fontId="0" fillId="5" borderId="2" xfId="0" applyNumberFormat="1" applyFill="1" applyBorder="1" applyAlignment="1">
      <alignment wrapText="1"/>
    </xf>
    <xf numFmtId="2" fontId="13" fillId="3" borderId="2" xfId="0" applyNumberFormat="1" applyFont="1" applyFill="1" applyBorder="1" applyAlignment="1">
      <alignment wrapText="1"/>
    </xf>
    <xf numFmtId="0" fontId="0" fillId="0" borderId="2" xfId="0" applyBorder="1"/>
    <xf numFmtId="0" fontId="0" fillId="0" borderId="14" xfId="0" applyBorder="1"/>
    <xf numFmtId="1" fontId="0" fillId="8" borderId="2" xfId="0" applyNumberFormat="1" applyFill="1" applyBorder="1" applyAlignment="1" applyProtection="1">
      <alignment wrapText="1"/>
      <protection locked="0"/>
    </xf>
    <xf numFmtId="0" fontId="0" fillId="8" borderId="2" xfId="0" applyFill="1" applyBorder="1" applyAlignment="1" applyProtection="1">
      <alignment wrapText="1"/>
      <protection locked="0"/>
    </xf>
    <xf numFmtId="2" fontId="0" fillId="8" borderId="2" xfId="0" applyNumberFormat="1" applyFill="1" applyBorder="1" applyAlignment="1">
      <alignment wrapText="1"/>
    </xf>
    <xf numFmtId="2" fontId="0" fillId="8" borderId="2" xfId="0" applyNumberFormat="1" applyFill="1" applyBorder="1" applyAlignment="1" applyProtection="1">
      <alignment wrapText="1"/>
      <protection locked="0"/>
    </xf>
    <xf numFmtId="0" fontId="0" fillId="3" borderId="2" xfId="0" applyFill="1" applyBorder="1"/>
    <xf numFmtId="1" fontId="0" fillId="5" borderId="2" xfId="0" applyNumberFormat="1" applyFill="1" applyBorder="1"/>
    <xf numFmtId="0" fontId="0" fillId="5" borderId="2" xfId="0" applyFill="1" applyBorder="1"/>
    <xf numFmtId="0" fontId="15" fillId="0" borderId="0" xfId="0" applyFont="1"/>
    <xf numFmtId="0" fontId="14" fillId="0" borderId="0" xfId="0" applyFont="1"/>
    <xf numFmtId="1" fontId="0" fillId="5" borderId="2" xfId="0" applyNumberFormat="1" applyFill="1" applyBorder="1" applyAlignment="1">
      <alignment wrapText="1"/>
    </xf>
    <xf numFmtId="1" fontId="0" fillId="3" borderId="2" xfId="0" applyNumberFormat="1" applyFill="1" applyBorder="1"/>
    <xf numFmtId="1" fontId="0" fillId="3" borderId="2" xfId="0" applyNumberFormat="1" applyFill="1" applyBorder="1" applyAlignment="1">
      <alignment wrapText="1"/>
    </xf>
    <xf numFmtId="0" fontId="0" fillId="3" borderId="2" xfId="0" applyFill="1" applyBorder="1" applyAlignment="1">
      <alignment wrapText="1"/>
    </xf>
    <xf numFmtId="1" fontId="16" fillId="9" borderId="2" xfId="0" applyNumberFormat="1" applyFont="1" applyFill="1" applyBorder="1" applyAlignment="1">
      <alignment wrapText="1"/>
    </xf>
    <xf numFmtId="2" fontId="16" fillId="9" borderId="2" xfId="0" applyNumberFormat="1" applyFont="1" applyFill="1" applyBorder="1" applyAlignment="1">
      <alignment wrapText="1"/>
    </xf>
    <xf numFmtId="0" fontId="16" fillId="9" borderId="2" xfId="0" applyFont="1" applyFill="1" applyBorder="1" applyAlignment="1" applyProtection="1">
      <alignment wrapText="1"/>
      <protection locked="0"/>
    </xf>
    <xf numFmtId="1" fontId="13" fillId="3" borderId="2" xfId="0" applyNumberFormat="1" applyFont="1" applyFill="1" applyBorder="1" applyAlignment="1" applyProtection="1">
      <alignment wrapText="1"/>
      <protection locked="0"/>
    </xf>
    <xf numFmtId="2" fontId="13" fillId="3" borderId="2" xfId="0" applyNumberFormat="1" applyFont="1" applyFill="1" applyBorder="1" applyAlignment="1" applyProtection="1">
      <alignment wrapText="1"/>
      <protection locked="0"/>
    </xf>
    <xf numFmtId="1" fontId="0" fillId="8" borderId="2" xfId="0" applyNumberFormat="1" applyFill="1" applyBorder="1"/>
    <xf numFmtId="0" fontId="13" fillId="0" borderId="0" xfId="0" applyFont="1"/>
    <xf numFmtId="0" fontId="17" fillId="2" borderId="16" xfId="0" applyFont="1" applyFill="1" applyBorder="1"/>
    <xf numFmtId="0" fontId="3" fillId="2" borderId="16" xfId="0" applyFont="1" applyFill="1" applyBorder="1"/>
    <xf numFmtId="0" fontId="2" fillId="0" borderId="16" xfId="0" applyFont="1" applyBorder="1" applyAlignment="1">
      <alignment horizontal="center" wrapText="1"/>
    </xf>
    <xf numFmtId="2" fontId="0" fillId="3" borderId="16" xfId="0" applyNumberFormat="1" applyFill="1" applyBorder="1" applyAlignment="1">
      <alignment wrapText="1"/>
    </xf>
    <xf numFmtId="2" fontId="13" fillId="5" borderId="16" xfId="0" applyNumberFormat="1" applyFont="1" applyFill="1" applyBorder="1" applyAlignment="1">
      <alignment wrapText="1"/>
    </xf>
    <xf numFmtId="1" fontId="2" fillId="3" borderId="2" xfId="0" applyNumberFormat="1" applyFont="1" applyFill="1" applyBorder="1" applyAlignment="1" applyProtection="1">
      <alignment wrapText="1"/>
      <protection locked="0"/>
    </xf>
    <xf numFmtId="2" fontId="2" fillId="3" borderId="2" xfId="0" applyNumberFormat="1" applyFont="1" applyFill="1" applyBorder="1" applyAlignment="1">
      <alignment wrapText="1"/>
    </xf>
    <xf numFmtId="2" fontId="2" fillId="3" borderId="2" xfId="0" applyNumberFormat="1" applyFont="1" applyFill="1" applyBorder="1" applyAlignment="1" applyProtection="1">
      <alignment wrapText="1"/>
      <protection locked="0"/>
    </xf>
    <xf numFmtId="2" fontId="2" fillId="3" borderId="16" xfId="0" applyNumberFormat="1" applyFont="1" applyFill="1" applyBorder="1" applyAlignment="1">
      <alignment wrapText="1"/>
    </xf>
    <xf numFmtId="1" fontId="2" fillId="3" borderId="15" xfId="0" applyNumberFormat="1" applyFont="1" applyFill="1" applyBorder="1" applyAlignment="1" applyProtection="1">
      <alignment wrapText="1"/>
      <protection locked="0"/>
    </xf>
    <xf numFmtId="0" fontId="2" fillId="3" borderId="15" xfId="0" applyFont="1" applyFill="1" applyBorder="1" applyAlignment="1" applyProtection="1">
      <alignment wrapText="1"/>
      <protection locked="0"/>
    </xf>
    <xf numFmtId="2" fontId="2" fillId="3" borderId="15" xfId="0" applyNumberFormat="1" applyFont="1" applyFill="1" applyBorder="1" applyAlignment="1">
      <alignment wrapText="1"/>
    </xf>
    <xf numFmtId="2" fontId="2" fillId="3" borderId="17" xfId="0" applyNumberFormat="1" applyFont="1" applyFill="1" applyBorder="1" applyAlignment="1">
      <alignment wrapText="1"/>
    </xf>
    <xf numFmtId="2" fontId="2" fillId="3" borderId="15" xfId="0" applyNumberFormat="1" applyFont="1" applyFill="1" applyBorder="1" applyAlignment="1" applyProtection="1">
      <alignment wrapText="1"/>
      <protection locked="0"/>
    </xf>
    <xf numFmtId="0" fontId="13" fillId="3" borderId="2" xfId="0" applyFont="1" applyFill="1" applyBorder="1" applyAlignment="1" applyProtection="1">
      <alignment wrapText="1"/>
      <protection locked="0"/>
    </xf>
    <xf numFmtId="0" fontId="13" fillId="0" borderId="20" xfId="0" applyFont="1" applyBorder="1"/>
    <xf numFmtId="0" fontId="0" fillId="0" borderId="20" xfId="0" applyBorder="1"/>
    <xf numFmtId="0" fontId="0" fillId="0" borderId="0" xfId="0" applyAlignment="1">
      <alignment wrapText="1"/>
    </xf>
    <xf numFmtId="0" fontId="3" fillId="0" borderId="0" xfId="0" applyFont="1" applyAlignment="1">
      <alignment horizontal="center" wrapText="1"/>
    </xf>
    <xf numFmtId="0" fontId="0" fillId="0" borderId="0" xfId="0" applyAlignment="1">
      <alignment horizontal="left"/>
    </xf>
    <xf numFmtId="2" fontId="15" fillId="3" borderId="2" xfId="0" applyNumberFormat="1" applyFont="1" applyFill="1" applyBorder="1" applyAlignment="1">
      <alignment wrapText="1"/>
    </xf>
    <xf numFmtId="2" fontId="14" fillId="3" borderId="2" xfId="0" applyNumberFormat="1" applyFont="1" applyFill="1" applyBorder="1" applyAlignment="1" applyProtection="1">
      <alignment wrapText="1"/>
      <protection locked="0"/>
    </xf>
    <xf numFmtId="2" fontId="1" fillId="3" borderId="2" xfId="0" applyNumberFormat="1" applyFont="1" applyFill="1" applyBorder="1" applyAlignment="1" applyProtection="1">
      <alignment wrapText="1"/>
      <protection locked="0"/>
    </xf>
    <xf numFmtId="0" fontId="2" fillId="3" borderId="3" xfId="0" applyFont="1" applyFill="1" applyBorder="1" applyAlignment="1" applyProtection="1">
      <alignment horizontal="left" wrapText="1"/>
      <protection locked="0"/>
    </xf>
    <xf numFmtId="0" fontId="0" fillId="6" borderId="5" xfId="0" applyFill="1" applyBorder="1" applyAlignment="1">
      <alignment horizontal="left" wrapText="1"/>
    </xf>
    <xf numFmtId="0" fontId="0" fillId="6" borderId="6" xfId="0" applyFill="1" applyBorder="1" applyAlignment="1">
      <alignment horizontal="left" wrapText="1"/>
    </xf>
    <xf numFmtId="0" fontId="0" fillId="6" borderId="7" xfId="0" applyFill="1" applyBorder="1" applyAlignment="1">
      <alignment horizontal="left" wrapText="1"/>
    </xf>
    <xf numFmtId="0" fontId="0" fillId="6" borderId="10" xfId="0" applyFill="1" applyBorder="1" applyAlignment="1">
      <alignment horizontal="left" wrapText="1"/>
    </xf>
    <xf numFmtId="0" fontId="0" fillId="6" borderId="11" xfId="0" applyFill="1" applyBorder="1" applyAlignment="1">
      <alignment horizontal="left" wrapText="1"/>
    </xf>
    <xf numFmtId="0" fontId="0" fillId="6" borderId="12" xfId="0" applyFill="1" applyBorder="1" applyAlignment="1">
      <alignment horizontal="left" wrapText="1"/>
    </xf>
    <xf numFmtId="0" fontId="0" fillId="6" borderId="8" xfId="0" applyFill="1" applyBorder="1" applyAlignment="1">
      <alignment horizontal="left" wrapText="1"/>
    </xf>
    <xf numFmtId="0" fontId="0" fillId="6" borderId="0" xfId="0" applyFill="1" applyAlignment="1">
      <alignment horizontal="left" wrapText="1"/>
    </xf>
    <xf numFmtId="0" fontId="0" fillId="6" borderId="9" xfId="0" applyFill="1" applyBorder="1" applyAlignment="1">
      <alignment horizontal="left" wrapText="1"/>
    </xf>
    <xf numFmtId="0" fontId="2" fillId="3" borderId="2" xfId="0" applyFont="1" applyFill="1" applyBorder="1" applyAlignment="1" applyProtection="1">
      <alignment horizontal="left" wrapText="1"/>
      <protection locked="0"/>
    </xf>
    <xf numFmtId="0" fontId="0" fillId="0" borderId="0" xfId="0" applyAlignment="1">
      <alignment horizontal="left" wrapText="1"/>
    </xf>
    <xf numFmtId="0" fontId="0" fillId="0" borderId="9"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2" fillId="0" borderId="6" xfId="0" applyFont="1" applyBorder="1" applyAlignment="1">
      <alignment horizontal="left" wrapText="1"/>
    </xf>
    <xf numFmtId="0" fontId="2" fillId="0" borderId="7" xfId="0" applyFont="1" applyBorder="1" applyAlignment="1">
      <alignment horizontal="left" wrapText="1"/>
    </xf>
    <xf numFmtId="2" fontId="13" fillId="3" borderId="15" xfId="0" applyNumberFormat="1" applyFont="1" applyFill="1" applyBorder="1" applyAlignment="1">
      <alignment horizontal="center" wrapText="1"/>
    </xf>
    <xf numFmtId="2" fontId="13" fillId="3" borderId="18" xfId="0" applyNumberFormat="1" applyFont="1" applyFill="1" applyBorder="1" applyAlignment="1">
      <alignment horizontal="center" wrapText="1"/>
    </xf>
    <xf numFmtId="2" fontId="13" fillId="3" borderId="19" xfId="0" applyNumberFormat="1" applyFont="1" applyFill="1" applyBorder="1" applyAlignment="1">
      <alignment horizontal="center" wrapText="1"/>
    </xf>
    <xf numFmtId="2" fontId="0" fillId="3" borderId="15" xfId="0" applyNumberFormat="1" applyFill="1" applyBorder="1" applyAlignment="1">
      <alignment horizontal="center" vertical="center" wrapText="1"/>
    </xf>
    <xf numFmtId="2" fontId="0" fillId="3" borderId="19" xfId="0" applyNumberFormat="1" applyFill="1" applyBorder="1" applyAlignment="1">
      <alignment horizontal="center" vertical="center" wrapText="1"/>
    </xf>
    <xf numFmtId="0" fontId="2" fillId="0" borderId="0" xfId="0" applyFont="1" applyAlignment="1">
      <alignment horizontal="left" wrapText="1"/>
    </xf>
    <xf numFmtId="0" fontId="3" fillId="0" borderId="0" xfId="0" applyFont="1" applyAlignment="1">
      <alignment horizontal="center"/>
    </xf>
  </cellXfs>
  <cellStyles count="1">
    <cellStyle name="Normal" xfId="0" builtinId="0"/>
  </cellStyles>
  <dxfs count="3">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s>
  <tableStyles count="0" defaultTableStyle="TableStyleMedium2" defaultPivotStyle="PivotStyleLight16"/>
  <colors>
    <mruColors>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12700</xdr:colOff>
      <xdr:row>1</xdr:row>
      <xdr:rowOff>158750</xdr:rowOff>
    </xdr:from>
    <xdr:to>
      <xdr:col>11</xdr:col>
      <xdr:colOff>0</xdr:colOff>
      <xdr:row>11</xdr:row>
      <xdr:rowOff>155222</xdr:rowOff>
    </xdr:to>
    <xdr:sp macro="" textlink="">
      <xdr:nvSpPr>
        <xdr:cNvPr id="2" name="TextBox 1">
          <a:extLst>
            <a:ext uri="{FF2B5EF4-FFF2-40B4-BE49-F238E27FC236}">
              <a16:creationId xmlns:a16="http://schemas.microsoft.com/office/drawing/2014/main" id="{DFB01439-8147-4128-9F04-B864CEF32984}"/>
            </a:ext>
          </a:extLst>
        </xdr:cNvPr>
        <xdr:cNvSpPr txBox="1"/>
      </xdr:nvSpPr>
      <xdr:spPr>
        <a:xfrm>
          <a:off x="6651978" y="391583"/>
          <a:ext cx="4665133" cy="18309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2026 semester is from 25.08. to 03.09.2026. </a:t>
          </a:r>
        </a:p>
      </xdr:txBody>
    </xdr:sp>
    <xdr:clientData/>
  </xdr:twoCellAnchor>
  <xdr:twoCellAnchor>
    <xdr:from>
      <xdr:col>6</xdr:col>
      <xdr:colOff>12700</xdr:colOff>
      <xdr:row>20</xdr:row>
      <xdr:rowOff>171450</xdr:rowOff>
    </xdr:from>
    <xdr:to>
      <xdr:col>10</xdr:col>
      <xdr:colOff>596900</xdr:colOff>
      <xdr:row>26</xdr:row>
      <xdr:rowOff>0</xdr:rowOff>
    </xdr:to>
    <xdr:sp macro="" textlink="">
      <xdr:nvSpPr>
        <xdr:cNvPr id="3" name="TextBox 2">
          <a:extLst>
            <a:ext uri="{FF2B5EF4-FFF2-40B4-BE49-F238E27FC236}">
              <a16:creationId xmlns:a16="http://schemas.microsoft.com/office/drawing/2014/main" id="{A78DDD00-94E5-4807-98BA-90FD8D27ADFE}"/>
            </a:ext>
          </a:extLst>
        </xdr:cNvPr>
        <xdr:cNvSpPr txBox="1"/>
      </xdr:nvSpPr>
      <xdr:spPr>
        <a:xfrm>
          <a:off x="6661150" y="3956050"/>
          <a:ext cx="4667250"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a:t>
          </a:r>
          <a:r>
            <a:rPr lang="de-DE" sz="1100" b="1"/>
            <a:t>03.09.2026</a:t>
          </a:r>
          <a:r>
            <a:rPr lang="de-DE" sz="1100"/>
            <a:t>. If you have already started learning German, you will need to take a placement test to ensure you are allocated your correct level.</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49A18B-E0F2-4C7A-A9FF-348B66D2081D}" name="Table1" displayName="Table1" ref="A1:D19" totalsRowShown="0">
  <autoFilter ref="A1:D19" xr:uid="{51FBA9E9-045F-4809-B92C-28E2871AF590}"/>
  <tableColumns count="4">
    <tableColumn id="1" xr3:uid="{90BAE97D-1FB9-46D0-9104-9F203E87264F}" name="Module No."/>
    <tableColumn id="2" xr3:uid="{339EA9F5-332D-4209-8A74-9F947427E818}" name="Free Choice Modules Fall"/>
    <tableColumn id="3" xr3:uid="{F70DA3D4-27CC-4BDC-98CD-5675A495DDDE}" name="Module No.2"/>
    <tableColumn id="4" xr3:uid="{1D42B7E7-C730-4E04-8CFF-2F5943DE1446}" name="Free Choice Modules Spring"/>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98F7596-982E-4649-AB8D-B8A8FF41B395}" name="Table2" displayName="Table2" ref="F1:F12" totalsRowShown="0">
  <autoFilter ref="F1:F12" xr:uid="{03B1B527-27FC-4CDA-AFC3-3C12ACE279FF}"/>
  <tableColumns count="1">
    <tableColumn id="1" xr3:uid="{B9B9B684-64E4-4D0F-83B1-C9FDBC30A543}" name="Minor Options"/>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B2180B7-08CF-435B-9B11-6778F24230F0}" name="Table3" displayName="Table3" ref="H1:H5" totalsRowShown="0">
  <autoFilter ref="H1:H5" xr:uid="{2C45958C-7839-42BA-A745-1AEE9162ED30}"/>
  <tableColumns count="1">
    <tableColumn id="1" xr3:uid="{6475217C-4BB7-4F0F-886E-FEEBB542785D}" name="Major Change Options after 1 semester"/>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0608BF1-490A-4117-ABBF-F16608AD632E}" name="Table4" displayName="Table4" ref="I1:I5" totalsRowShown="0">
  <autoFilter ref="I1:I5" xr:uid="{633EADAF-A69E-4213-A5BD-DB7D72CF82B5}"/>
  <tableColumns count="1">
    <tableColumn id="1" xr3:uid="{EC925016-B5F4-4442-A4F9-14855AFB837A}" name="Major Change Options after 1 year"/>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0"/>
  <sheetViews>
    <sheetView tabSelected="1" topLeftCell="A20" zoomScale="115" zoomScaleNormal="115" workbookViewId="0">
      <selection activeCell="H20" sqref="H20"/>
    </sheetView>
  </sheetViews>
  <sheetFormatPr defaultColWidth="8.81640625" defaultRowHeight="14.5" x14ac:dyDescent="0.35"/>
  <cols>
    <col min="1" max="1" width="17.90625" customWidth="1"/>
    <col min="2" max="2" width="38" customWidth="1"/>
    <col min="3" max="3" width="10.90625" customWidth="1"/>
    <col min="4" max="4" width="13" customWidth="1"/>
    <col min="8" max="8" width="34.81640625" customWidth="1"/>
    <col min="9" max="9" width="24.81640625" customWidth="1"/>
    <col min="10" max="10" width="35.6328125" customWidth="1"/>
    <col min="11" max="11" width="13.1796875" customWidth="1"/>
  </cols>
  <sheetData>
    <row r="1" spans="1:10" ht="21" customHeight="1" x14ac:dyDescent="0.45">
      <c r="A1" s="66" t="s">
        <v>187</v>
      </c>
      <c r="B1" s="88" t="s">
        <v>0</v>
      </c>
      <c r="C1" s="88"/>
      <c r="D1" s="88"/>
      <c r="E1" s="2"/>
      <c r="F1" s="2"/>
      <c r="G1" s="2"/>
      <c r="H1" s="22" t="s">
        <v>244</v>
      </c>
      <c r="I1" s="22" t="s">
        <v>36</v>
      </c>
      <c r="J1" s="3"/>
    </row>
    <row r="2" spans="1:10" ht="14.5" customHeight="1" x14ac:dyDescent="0.35">
      <c r="A2" s="65" t="s">
        <v>186</v>
      </c>
      <c r="B2" s="98"/>
      <c r="C2" s="98"/>
      <c r="D2" s="98"/>
      <c r="H2" s="98" t="s">
        <v>37</v>
      </c>
      <c r="I2" s="98"/>
      <c r="J2" s="1"/>
    </row>
    <row r="3" spans="1:10" ht="21.75" customHeight="1" x14ac:dyDescent="0.35">
      <c r="H3" s="29" t="s">
        <v>38</v>
      </c>
      <c r="I3" s="29" t="s">
        <v>39</v>
      </c>
      <c r="J3" s="1"/>
    </row>
    <row r="4" spans="1:10" ht="29.25" customHeight="1" thickBot="1" x14ac:dyDescent="0.6">
      <c r="A4" s="6" t="s">
        <v>1</v>
      </c>
      <c r="B4" s="4"/>
      <c r="C4" s="4"/>
      <c r="D4" s="4"/>
      <c r="E4" s="4"/>
      <c r="F4" s="4"/>
      <c r="G4" s="4"/>
      <c r="H4" s="4"/>
      <c r="I4" s="4"/>
      <c r="J4" s="5"/>
    </row>
    <row r="5" spans="1:10" ht="43" customHeight="1" thickBot="1" x14ac:dyDescent="0.4">
      <c r="A5" s="105" t="s">
        <v>153</v>
      </c>
      <c r="B5" s="105"/>
      <c r="C5" s="105"/>
      <c r="D5" s="105"/>
      <c r="E5" s="105"/>
      <c r="F5" s="105"/>
      <c r="G5" s="105"/>
      <c r="H5" s="105"/>
      <c r="I5" s="105"/>
      <c r="J5" s="106"/>
    </row>
    <row r="6" spans="1:10" ht="31.5" customHeight="1" x14ac:dyDescent="0.35">
      <c r="A6" s="103" t="s">
        <v>40</v>
      </c>
      <c r="B6" s="103"/>
      <c r="C6" s="103"/>
      <c r="D6" s="103"/>
      <c r="E6" s="103"/>
      <c r="F6" s="103"/>
      <c r="G6" s="103"/>
      <c r="H6" s="103"/>
      <c r="I6" s="103"/>
      <c r="J6" s="104"/>
    </row>
    <row r="7" spans="1:10" ht="31.5" customHeight="1" x14ac:dyDescent="0.35">
      <c r="A7" s="99" t="s">
        <v>41</v>
      </c>
      <c r="B7" s="99"/>
      <c r="C7" s="99"/>
      <c r="D7" s="99"/>
      <c r="E7" s="99"/>
      <c r="F7" s="99"/>
      <c r="G7" s="99"/>
      <c r="H7" s="99"/>
      <c r="I7" s="99"/>
      <c r="J7" s="100"/>
    </row>
    <row r="8" spans="1:10" ht="14.5" customHeight="1" x14ac:dyDescent="0.35">
      <c r="A8" s="99" t="s">
        <v>17</v>
      </c>
      <c r="B8" s="99"/>
      <c r="C8" s="99"/>
      <c r="D8" s="99"/>
      <c r="E8" s="99"/>
      <c r="F8" s="99"/>
      <c r="G8" s="99"/>
      <c r="H8" s="99"/>
      <c r="I8" s="99"/>
      <c r="J8" s="100"/>
    </row>
    <row r="9" spans="1:10" ht="14.5" customHeight="1" x14ac:dyDescent="0.35">
      <c r="A9" s="99" t="s">
        <v>53</v>
      </c>
      <c r="B9" s="99"/>
      <c r="C9" s="99"/>
      <c r="D9" s="99"/>
      <c r="E9" s="99"/>
      <c r="F9" s="99"/>
      <c r="G9" s="99"/>
      <c r="H9" s="99"/>
      <c r="I9" s="99"/>
      <c r="J9" s="100"/>
    </row>
    <row r="10" spans="1:10" ht="14.25" customHeight="1" thickBot="1" x14ac:dyDescent="0.4">
      <c r="A10" s="101"/>
      <c r="B10" s="101"/>
      <c r="C10" s="101"/>
      <c r="D10" s="101"/>
      <c r="E10" s="101"/>
      <c r="F10" s="101"/>
      <c r="G10" s="101"/>
      <c r="H10" s="101"/>
      <c r="I10" s="101"/>
      <c r="J10" s="102"/>
    </row>
    <row r="11" spans="1:10" x14ac:dyDescent="0.35">
      <c r="A11" s="12"/>
      <c r="B11" s="12"/>
      <c r="C11" s="12"/>
      <c r="D11" s="12"/>
      <c r="E11" s="12"/>
      <c r="F11" s="12"/>
      <c r="G11" s="12"/>
      <c r="H11" s="12"/>
      <c r="I11" s="12"/>
      <c r="J11" s="12"/>
    </row>
    <row r="12" spans="1:10" ht="18.5" x14ac:dyDescent="0.45">
      <c r="B12" s="13" t="s">
        <v>6</v>
      </c>
      <c r="C12" s="13"/>
      <c r="D12" s="13"/>
      <c r="H12" s="14" t="s">
        <v>12</v>
      </c>
    </row>
    <row r="13" spans="1:10" ht="29" x14ac:dyDescent="0.35">
      <c r="A13" s="10" t="s">
        <v>3</v>
      </c>
      <c r="B13" s="11" t="s">
        <v>4</v>
      </c>
      <c r="C13" s="11" t="s">
        <v>55</v>
      </c>
      <c r="D13" s="10" t="s">
        <v>56</v>
      </c>
      <c r="E13" s="10" t="s">
        <v>2</v>
      </c>
      <c r="F13" s="10" t="s">
        <v>18</v>
      </c>
      <c r="G13" s="10" t="s">
        <v>65</v>
      </c>
      <c r="H13" s="67" t="s">
        <v>188</v>
      </c>
      <c r="I13" s="10" t="s">
        <v>5</v>
      </c>
    </row>
    <row r="14" spans="1:10" x14ac:dyDescent="0.35">
      <c r="A14" s="8" t="s">
        <v>26</v>
      </c>
      <c r="B14" s="7" t="s">
        <v>27</v>
      </c>
      <c r="C14" s="40">
        <v>7.5</v>
      </c>
      <c r="D14" s="9" t="s">
        <v>191</v>
      </c>
      <c r="E14" s="40" t="str">
        <f>IF(D14="Earned",C14,"")</f>
        <v/>
      </c>
      <c r="F14" s="40" t="str">
        <f>IF(D14="Planned",C14,"")</f>
        <v/>
      </c>
      <c r="G14" s="40" t="s">
        <v>66</v>
      </c>
      <c r="H14" s="68"/>
      <c r="I14" s="7" t="s">
        <v>118</v>
      </c>
    </row>
    <row r="15" spans="1:10" x14ac:dyDescent="0.35">
      <c r="A15" s="8" t="s">
        <v>199</v>
      </c>
      <c r="B15" s="79" t="s">
        <v>198</v>
      </c>
      <c r="C15" s="40">
        <v>7.5</v>
      </c>
      <c r="D15" s="9" t="s">
        <v>191</v>
      </c>
      <c r="E15" s="40" t="str">
        <f t="shared" ref="E15:E17" si="0">IF(D15="Earned",C15,"")</f>
        <v/>
      </c>
      <c r="F15" s="40" t="str">
        <f t="shared" ref="F15:F17" si="1">IF(D15="Planned",C15,"")</f>
        <v/>
      </c>
      <c r="G15" s="40" t="s">
        <v>66</v>
      </c>
      <c r="H15" s="68" t="s">
        <v>26</v>
      </c>
      <c r="I15" s="7" t="s">
        <v>119</v>
      </c>
    </row>
    <row r="16" spans="1:10" x14ac:dyDescent="0.35">
      <c r="A16" s="8" t="s">
        <v>29</v>
      </c>
      <c r="B16" s="7" t="s">
        <v>28</v>
      </c>
      <c r="C16" s="40">
        <v>7.5</v>
      </c>
      <c r="D16" s="9" t="s">
        <v>191</v>
      </c>
      <c r="E16" s="40" t="str">
        <f t="shared" si="0"/>
        <v/>
      </c>
      <c r="F16" s="40" t="str">
        <f t="shared" si="1"/>
        <v/>
      </c>
      <c r="G16" s="40" t="s">
        <v>66</v>
      </c>
      <c r="H16" s="68"/>
      <c r="I16" s="7" t="s">
        <v>118</v>
      </c>
    </row>
    <row r="17" spans="1:9" x14ac:dyDescent="0.35">
      <c r="A17" s="8" t="s">
        <v>30</v>
      </c>
      <c r="B17" s="7" t="s">
        <v>31</v>
      </c>
      <c r="C17" s="40">
        <v>7.5</v>
      </c>
      <c r="D17" s="9" t="s">
        <v>191</v>
      </c>
      <c r="E17" s="40" t="str">
        <f t="shared" si="0"/>
        <v/>
      </c>
      <c r="F17" s="40" t="str">
        <f t="shared" si="1"/>
        <v/>
      </c>
      <c r="G17" s="40" t="s">
        <v>66</v>
      </c>
      <c r="H17" s="68" t="s">
        <v>29</v>
      </c>
      <c r="I17" s="7" t="s">
        <v>119</v>
      </c>
    </row>
    <row r="18" spans="1:9" x14ac:dyDescent="0.35">
      <c r="A18" s="54" t="str">
        <f>IF(B18="Please select:","CH-XXX",IF(B18="General Biochemistry","CH-100",IF(B18="General &amp; Inorganic Chemistry","CH-120",IF(B18="Fundamentals of Earth Sciences","CH-132",IF(B18="Classical Physics","CH-140",IF(B18="Analysis","CH-150",IF(B18="Scientific Programming in Python","CH-153",IF(B18="General Electrical Engineering I","CH-210",IF(B18="Mathematical &amp; Physical Foundations of Robotics I","CH-221",IF(B18="Programming in C/C++","CH-230",IF(B18="Mathematical Foundations of CS","CH-233",IF(B18="Software Development and Operation","CH-235",IF(B18="General Logistics","CH-241",IF(B18="Introduction to International Business","CH-300",IF(B18="Microeconomics","CH-310",IF(B18="Introduction to the Social Sciences I","CH-320",IF(B18="Introduction to International Relations Theory","CH-330",IF(B18="Essentials of Cognitive Psychology","CH-340",IF(B18="Introduction to Data Science","CH-700",IF(B18="Introduction to Sustainability","SUS-101",))))))))))))))))))))</f>
        <v>CH-XXX</v>
      </c>
      <c r="B18" s="23" t="s">
        <v>57</v>
      </c>
      <c r="C18" s="41">
        <v>7.5</v>
      </c>
      <c r="D18" s="24" t="s">
        <v>191</v>
      </c>
      <c r="E18" s="41" t="str">
        <f t="shared" ref="E18:E19" si="2">IF(D18="Earned",C18,"")</f>
        <v/>
      </c>
      <c r="F18" s="41" t="str">
        <f t="shared" ref="F18:F19" si="3">IF(D18="Planned",C18,"")</f>
        <v/>
      </c>
      <c r="G18" s="41" t="s">
        <v>67</v>
      </c>
      <c r="H18" s="69"/>
      <c r="I18" s="23" t="s">
        <v>118</v>
      </c>
    </row>
    <row r="19" spans="1:9" ht="29" x14ac:dyDescent="0.35">
      <c r="A19" s="54" t="str">
        <f>IF(B19="Please select:","CH-XXX",IF(B19="General Molecular &amp; Cellular Biology","CH-103",IF(B19="General Organic Chemistry","CH-111",IF(B19="Environmental Systems &amp; Global Change","CH-133",IF(B19="Modern Physics","CH-141",IF(B19="Linear Algebra","CH-151",IF(B19="Mathematical Modeling","CH-152",IF(B19="General Electrical Engineering II","CH-211",IF(B19="Mathematical &amp; Physical Foundations of Robotics II","CH-222",IF(B19="Foundations of Communications and Electronics","CH-212",IF(B19="Algorithms &amp; Data Structures","CH-231",IF(B19="Digital Systems &amp; Computer Architecture","CH-234",IF(B19="Object-Oriented Programming and Design","CH-236", IF(B19="Safe and Concurrent Programming", "CH-237",IF(B19="General Industrial Engineering","CH-240",IF(B19="Introduction to Finance &amp; Accounting","CH-301",IF(B19="Macroeconomics","CH-311",IF(B19="Introduction to the Social Sciences II","CH-321",IF(B19="Introduction to Modern European History","CH-331",IF(B19="Essentials of Social Psychology","CH-341",IF(B19="Data Structures &amp; Processing","CH-701",IF(B19="Global Change and Systems Thinking","SUS-102",))))))))))))))))))))))</f>
        <v>CH-XXX</v>
      </c>
      <c r="B19" s="23" t="s">
        <v>57</v>
      </c>
      <c r="C19" s="41">
        <v>7.5</v>
      </c>
      <c r="D19" s="24" t="s">
        <v>191</v>
      </c>
      <c r="E19" s="41" t="str">
        <f t="shared" si="2"/>
        <v/>
      </c>
      <c r="F19" s="41" t="str">
        <f t="shared" si="3"/>
        <v/>
      </c>
      <c r="G19" s="41" t="s">
        <v>67</v>
      </c>
      <c r="H19" s="69" t="s">
        <v>192</v>
      </c>
      <c r="I19" s="23" t="s">
        <v>119</v>
      </c>
    </row>
    <row r="21" spans="1:9" ht="18.5" x14ac:dyDescent="0.45">
      <c r="B21" s="13" t="s">
        <v>7</v>
      </c>
      <c r="C21" s="13"/>
      <c r="D21" s="13"/>
      <c r="I21" s="14" t="s">
        <v>141</v>
      </c>
    </row>
    <row r="22" spans="1:9" ht="29" x14ac:dyDescent="0.35">
      <c r="A22" s="10" t="s">
        <v>3</v>
      </c>
      <c r="B22" s="11" t="s">
        <v>4</v>
      </c>
      <c r="C22" s="11" t="s">
        <v>55</v>
      </c>
      <c r="D22" s="10" t="s">
        <v>56</v>
      </c>
      <c r="E22" s="10" t="s">
        <v>2</v>
      </c>
      <c r="F22" s="10" t="s">
        <v>18</v>
      </c>
      <c r="G22" s="10" t="s">
        <v>65</v>
      </c>
      <c r="H22" s="67" t="s">
        <v>188</v>
      </c>
      <c r="I22" s="10" t="s">
        <v>5</v>
      </c>
    </row>
    <row r="23" spans="1:9" x14ac:dyDescent="0.35">
      <c r="A23" s="70" t="s">
        <v>128</v>
      </c>
      <c r="B23" s="22" t="s">
        <v>129</v>
      </c>
      <c r="C23" s="71">
        <v>5</v>
      </c>
      <c r="D23" s="72" t="s">
        <v>57</v>
      </c>
      <c r="E23" s="71" t="str">
        <f>IF(D23="Earned",C23,"")</f>
        <v/>
      </c>
      <c r="F23" s="71" t="str">
        <f>IF(D23="Planned",C23, "")</f>
        <v/>
      </c>
      <c r="G23" s="71" t="s">
        <v>66</v>
      </c>
      <c r="H23" s="73" t="s">
        <v>193</v>
      </c>
      <c r="I23" s="22" t="s">
        <v>23</v>
      </c>
    </row>
    <row r="24" spans="1:9" x14ac:dyDescent="0.35">
      <c r="A24" s="70" t="s">
        <v>130</v>
      </c>
      <c r="B24" s="22" t="s">
        <v>131</v>
      </c>
      <c r="C24" s="71">
        <v>5</v>
      </c>
      <c r="D24" s="72" t="s">
        <v>57</v>
      </c>
      <c r="E24" s="71" t="str">
        <f t="shared" ref="E24:E34" si="4">IF(D24="Earned",C24,"")</f>
        <v/>
      </c>
      <c r="F24" s="71" t="str">
        <f t="shared" ref="F24:F34" si="5">IF(D24="Planned",C24, "")</f>
        <v/>
      </c>
      <c r="G24" s="71" t="s">
        <v>66</v>
      </c>
      <c r="H24" s="73" t="s">
        <v>248</v>
      </c>
      <c r="I24" s="22" t="s">
        <v>23</v>
      </c>
    </row>
    <row r="25" spans="1:9" x14ac:dyDescent="0.35">
      <c r="A25" s="70" t="s">
        <v>132</v>
      </c>
      <c r="B25" s="22" t="s">
        <v>133</v>
      </c>
      <c r="C25" s="71">
        <v>5</v>
      </c>
      <c r="D25" s="72" t="s">
        <v>57</v>
      </c>
      <c r="E25" s="71" t="str">
        <f t="shared" si="4"/>
        <v/>
      </c>
      <c r="F25" s="71" t="str">
        <f t="shared" si="5"/>
        <v/>
      </c>
      <c r="G25" s="71" t="s">
        <v>66</v>
      </c>
      <c r="H25" s="73" t="s">
        <v>29</v>
      </c>
      <c r="I25" s="22" t="s">
        <v>24</v>
      </c>
    </row>
    <row r="26" spans="1:9" x14ac:dyDescent="0.35">
      <c r="A26" s="8" t="s">
        <v>123</v>
      </c>
      <c r="B26" s="7" t="s">
        <v>134</v>
      </c>
      <c r="C26" s="42">
        <v>5</v>
      </c>
      <c r="D26" s="87" t="s">
        <v>57</v>
      </c>
      <c r="E26" s="40" t="str">
        <f t="shared" si="4"/>
        <v/>
      </c>
      <c r="F26" s="40" t="str">
        <f t="shared" si="5"/>
        <v/>
      </c>
      <c r="G26" s="40" t="s">
        <v>67</v>
      </c>
      <c r="H26" s="68"/>
      <c r="I26" s="7" t="s">
        <v>24</v>
      </c>
    </row>
    <row r="27" spans="1:9" x14ac:dyDescent="0.35">
      <c r="A27" s="70" t="s">
        <v>135</v>
      </c>
      <c r="B27" s="22" t="s">
        <v>136</v>
      </c>
      <c r="C27" s="71">
        <v>5</v>
      </c>
      <c r="D27" s="72" t="s">
        <v>57</v>
      </c>
      <c r="E27" s="71" t="str">
        <f t="shared" si="4"/>
        <v/>
      </c>
      <c r="F27" s="71" t="str">
        <f t="shared" si="5"/>
        <v/>
      </c>
      <c r="G27" s="71" t="s">
        <v>66</v>
      </c>
      <c r="H27" s="73" t="s">
        <v>246</v>
      </c>
      <c r="I27" s="22" t="s">
        <v>24</v>
      </c>
    </row>
    <row r="28" spans="1:9" ht="14.5" customHeight="1" x14ac:dyDescent="0.35">
      <c r="A28" s="70" t="s">
        <v>137</v>
      </c>
      <c r="B28" s="22" t="s">
        <v>138</v>
      </c>
      <c r="C28" s="85">
        <v>5</v>
      </c>
      <c r="D28" s="86" t="s">
        <v>57</v>
      </c>
      <c r="E28" s="71" t="str">
        <f t="shared" si="4"/>
        <v/>
      </c>
      <c r="F28" s="71" t="str">
        <f t="shared" si="5"/>
        <v/>
      </c>
      <c r="G28" s="71" t="s">
        <v>66</v>
      </c>
      <c r="H28" s="73" t="s">
        <v>247</v>
      </c>
      <c r="I28" s="22" t="s">
        <v>23</v>
      </c>
    </row>
    <row r="29" spans="1:9" x14ac:dyDescent="0.35">
      <c r="A29" s="70" t="s">
        <v>139</v>
      </c>
      <c r="B29" s="22" t="s">
        <v>189</v>
      </c>
      <c r="C29" s="71">
        <v>5</v>
      </c>
      <c r="D29" s="72" t="s">
        <v>57</v>
      </c>
      <c r="E29" s="71" t="str">
        <f t="shared" si="4"/>
        <v/>
      </c>
      <c r="F29" s="71" t="str">
        <f t="shared" si="5"/>
        <v/>
      </c>
      <c r="G29" s="71" t="s">
        <v>66</v>
      </c>
      <c r="H29" s="73" t="s">
        <v>245</v>
      </c>
      <c r="I29" s="22" t="s">
        <v>24</v>
      </c>
    </row>
    <row r="30" spans="1:9" x14ac:dyDescent="0.35">
      <c r="A30" s="70" t="s">
        <v>121</v>
      </c>
      <c r="B30" s="22" t="s">
        <v>140</v>
      </c>
      <c r="C30" s="71">
        <v>5</v>
      </c>
      <c r="D30" s="72" t="s">
        <v>57</v>
      </c>
      <c r="E30" s="71" t="str">
        <f t="shared" si="4"/>
        <v/>
      </c>
      <c r="F30" s="71" t="str">
        <f t="shared" si="5"/>
        <v/>
      </c>
      <c r="G30" s="71" t="s">
        <v>66</v>
      </c>
      <c r="H30" s="73" t="s">
        <v>194</v>
      </c>
      <c r="I30" s="22" t="s">
        <v>23</v>
      </c>
    </row>
    <row r="31" spans="1:9" ht="29" x14ac:dyDescent="0.35">
      <c r="A31" s="74" t="s">
        <v>122</v>
      </c>
      <c r="B31" s="75" t="s">
        <v>190</v>
      </c>
      <c r="C31" s="76">
        <v>5</v>
      </c>
      <c r="D31" s="78" t="s">
        <v>57</v>
      </c>
      <c r="E31" s="76" t="str">
        <f t="shared" si="4"/>
        <v/>
      </c>
      <c r="F31" s="76" t="str">
        <f t="shared" si="5"/>
        <v/>
      </c>
      <c r="G31" s="76" t="s">
        <v>66</v>
      </c>
      <c r="H31" s="77" t="s">
        <v>243</v>
      </c>
      <c r="I31" s="75" t="s">
        <v>23</v>
      </c>
    </row>
    <row r="32" spans="1:9" x14ac:dyDescent="0.35">
      <c r="A32" s="23" t="s">
        <v>69</v>
      </c>
      <c r="B32" s="23"/>
      <c r="C32" s="24">
        <v>5</v>
      </c>
      <c r="D32" s="24" t="s">
        <v>57</v>
      </c>
      <c r="E32" s="41" t="str">
        <f t="shared" si="4"/>
        <v/>
      </c>
      <c r="F32" s="41" t="str">
        <f t="shared" si="5"/>
        <v/>
      </c>
      <c r="G32" s="23"/>
      <c r="H32" s="23"/>
      <c r="I32" s="23" t="s">
        <v>23</v>
      </c>
    </row>
    <row r="33" spans="1:10" x14ac:dyDescent="0.35">
      <c r="A33" s="23" t="s">
        <v>69</v>
      </c>
      <c r="B33" s="23"/>
      <c r="C33" s="24">
        <v>5</v>
      </c>
      <c r="D33" s="24" t="s">
        <v>57</v>
      </c>
      <c r="E33" s="41" t="str">
        <f t="shared" si="4"/>
        <v/>
      </c>
      <c r="F33" s="41" t="str">
        <f t="shared" si="5"/>
        <v/>
      </c>
      <c r="G33" s="23"/>
      <c r="H33" s="23"/>
      <c r="I33" s="23" t="s">
        <v>70</v>
      </c>
    </row>
    <row r="34" spans="1:10" x14ac:dyDescent="0.35">
      <c r="A34" s="23" t="s">
        <v>69</v>
      </c>
      <c r="B34" s="23"/>
      <c r="C34" s="24">
        <v>5</v>
      </c>
      <c r="D34" s="24" t="s">
        <v>57</v>
      </c>
      <c r="E34" s="41" t="str">
        <f t="shared" si="4"/>
        <v/>
      </c>
      <c r="F34" s="41" t="str">
        <f t="shared" si="5"/>
        <v/>
      </c>
      <c r="G34" s="23"/>
      <c r="H34" s="23"/>
      <c r="I34" s="23" t="s">
        <v>24</v>
      </c>
    </row>
    <row r="36" spans="1:10" ht="28" customHeight="1" x14ac:dyDescent="0.45">
      <c r="B36" s="13" t="s">
        <v>68</v>
      </c>
      <c r="C36" s="13"/>
      <c r="D36" s="13"/>
      <c r="I36" s="112" t="s">
        <v>242</v>
      </c>
      <c r="J36" s="112"/>
    </row>
    <row r="37" spans="1:10" ht="29" x14ac:dyDescent="0.35">
      <c r="A37" s="10" t="s">
        <v>3</v>
      </c>
      <c r="B37" s="11" t="s">
        <v>4</v>
      </c>
      <c r="C37" s="11" t="s">
        <v>55</v>
      </c>
      <c r="D37" s="10" t="s">
        <v>56</v>
      </c>
      <c r="E37" s="10" t="s">
        <v>2</v>
      </c>
      <c r="F37" s="10" t="s">
        <v>18</v>
      </c>
      <c r="G37" s="10" t="s">
        <v>65</v>
      </c>
      <c r="H37" s="67" t="s">
        <v>188</v>
      </c>
      <c r="I37" s="10" t="s">
        <v>5</v>
      </c>
    </row>
    <row r="38" spans="1:10" x14ac:dyDescent="0.35">
      <c r="A38" s="8" t="s">
        <v>147</v>
      </c>
      <c r="B38" s="7" t="s">
        <v>32</v>
      </c>
      <c r="C38" s="42">
        <v>5</v>
      </c>
      <c r="D38" s="9" t="s">
        <v>57</v>
      </c>
      <c r="E38" s="40" t="str">
        <f>IF(D38="Earned",C38,"")</f>
        <v/>
      </c>
      <c r="F38" s="40" t="str">
        <f>IF(D38="Planned",C38,"")</f>
        <v/>
      </c>
      <c r="G38" s="40" t="s">
        <v>66</v>
      </c>
      <c r="H38" s="40"/>
      <c r="I38" s="7" t="s">
        <v>118</v>
      </c>
    </row>
    <row r="39" spans="1:10" x14ac:dyDescent="0.35">
      <c r="A39" s="8" t="s">
        <v>148</v>
      </c>
      <c r="B39" s="7" t="s">
        <v>33</v>
      </c>
      <c r="C39" s="42">
        <v>5</v>
      </c>
      <c r="D39" s="9" t="s">
        <v>57</v>
      </c>
      <c r="E39" s="40" t="str">
        <f t="shared" ref="E39:E41" si="6">IF(D39="Earned",C39,"")</f>
        <v/>
      </c>
      <c r="F39" s="40" t="str">
        <f t="shared" ref="F39:F41" si="7">IF(D39="Planned",C39,"")</f>
        <v/>
      </c>
      <c r="G39" s="40" t="s">
        <v>66</v>
      </c>
      <c r="H39" s="40"/>
      <c r="I39" s="7" t="s">
        <v>119</v>
      </c>
    </row>
    <row r="40" spans="1:10" x14ac:dyDescent="0.35">
      <c r="A40" s="61" t="s">
        <v>149</v>
      </c>
      <c r="B40" s="61" t="s">
        <v>120</v>
      </c>
      <c r="C40" s="42">
        <v>5</v>
      </c>
      <c r="D40" s="62" t="s">
        <v>57</v>
      </c>
      <c r="E40" s="42" t="str">
        <f t="shared" si="6"/>
        <v/>
      </c>
      <c r="F40" s="42" t="str">
        <f t="shared" si="7"/>
        <v/>
      </c>
      <c r="G40" s="42" t="s">
        <v>66</v>
      </c>
      <c r="H40" s="42"/>
      <c r="I40" s="7" t="s">
        <v>23</v>
      </c>
    </row>
    <row r="41" spans="1:10" x14ac:dyDescent="0.35">
      <c r="A41" s="8" t="s">
        <v>150</v>
      </c>
      <c r="B41" s="7" t="s">
        <v>34</v>
      </c>
      <c r="C41" s="42">
        <v>5</v>
      </c>
      <c r="D41" s="87" t="s">
        <v>57</v>
      </c>
      <c r="E41" s="40" t="str">
        <f t="shared" si="6"/>
        <v/>
      </c>
      <c r="F41" s="40" t="str">
        <f t="shared" si="7"/>
        <v/>
      </c>
      <c r="G41" s="40" t="s">
        <v>67</v>
      </c>
      <c r="H41" s="40"/>
      <c r="I41" s="7" t="s">
        <v>24</v>
      </c>
    </row>
    <row r="42" spans="1:10" x14ac:dyDescent="0.35">
      <c r="A42" s="8" t="s">
        <v>231</v>
      </c>
      <c r="B42" s="7" t="s">
        <v>230</v>
      </c>
      <c r="C42" s="42">
        <v>5</v>
      </c>
      <c r="D42" s="87" t="s">
        <v>57</v>
      </c>
      <c r="E42" s="40" t="str">
        <f t="shared" ref="E42" si="8">IF(D42="Earned",C42,"")</f>
        <v/>
      </c>
      <c r="F42" s="40" t="str">
        <f t="shared" ref="F42" si="9">IF(D42="Planned",C42,"")</f>
        <v/>
      </c>
      <c r="G42" s="40" t="s">
        <v>67</v>
      </c>
      <c r="H42" s="40"/>
      <c r="I42" s="7" t="s">
        <v>24</v>
      </c>
    </row>
    <row r="45" spans="1:10" ht="18.5" x14ac:dyDescent="0.45">
      <c r="B45" s="13" t="s">
        <v>111</v>
      </c>
      <c r="I45" s="14" t="s">
        <v>112</v>
      </c>
    </row>
    <row r="46" spans="1:10" ht="29" x14ac:dyDescent="0.35">
      <c r="A46" s="10" t="s">
        <v>3</v>
      </c>
      <c r="B46" s="11" t="s">
        <v>4</v>
      </c>
      <c r="C46" s="11" t="s">
        <v>55</v>
      </c>
      <c r="D46" s="10" t="s">
        <v>56</v>
      </c>
      <c r="E46" s="10" t="s">
        <v>2</v>
      </c>
      <c r="F46" s="10" t="s">
        <v>18</v>
      </c>
      <c r="G46" s="10" t="s">
        <v>65</v>
      </c>
      <c r="H46" s="67" t="s">
        <v>188</v>
      </c>
      <c r="I46" s="10" t="s">
        <v>5</v>
      </c>
      <c r="J46" s="84"/>
    </row>
    <row r="47" spans="1:10" x14ac:dyDescent="0.35">
      <c r="A47" s="63" t="str">
        <f>IF(B47="Please select:","CTLA-GER-XX/ CTHU-HUM-XXX",IF(B47="German A1.1-C1","CTLA-GER-XX",IF(B47="Introduction to Philosophical Ethics","CTHU-HUM-001",IF(B47="Introduction to the Philosophy of Science","CTHU-HUM-002",IF(B47="Introduction to Visual Culture","CTHU-HUM-003")))))</f>
        <v>CTLA-GER-XX/ CTHU-HUM-XXX</v>
      </c>
      <c r="B47" s="45" t="s">
        <v>57</v>
      </c>
      <c r="C47" s="47">
        <v>2.5</v>
      </c>
      <c r="D47" s="48" t="s">
        <v>57</v>
      </c>
      <c r="E47" s="47" t="str">
        <f>IF(D47="Earned",C47,"")</f>
        <v/>
      </c>
      <c r="F47" s="47" t="str">
        <f>IF(D47="Planned",C47,"")</f>
        <v/>
      </c>
      <c r="G47" s="47" t="s">
        <v>67</v>
      </c>
      <c r="H47" s="47"/>
      <c r="I47" s="46" t="s">
        <v>118</v>
      </c>
    </row>
    <row r="48" spans="1:10" x14ac:dyDescent="0.35">
      <c r="A48" s="63" t="str">
        <f>IF(B48="Please select:","CTLA-GER-XX/ CTHU-HUM-XXX",IF(B48="German A1.1-C1","CTLA-GER-XX",IF(B48="Introduction to Philosophical Ethics","CTHU-HUM-001",IF(B48="Introduction to the Philosophy of Science","CTHU-HUM-002",IF(B48="Introduction to Visual Culture","CTHU-HUM-003")))))</f>
        <v>CTLA-GER-XX/ CTHU-HUM-XXX</v>
      </c>
      <c r="B48" s="45" t="s">
        <v>57</v>
      </c>
      <c r="C48" s="47">
        <v>2.5</v>
      </c>
      <c r="D48" s="48" t="s">
        <v>57</v>
      </c>
      <c r="E48" s="47" t="str">
        <f t="shared" ref="E48" si="10">IF(D48="Earned",C48,"")</f>
        <v/>
      </c>
      <c r="F48" s="47" t="str">
        <f t="shared" ref="F48" si="11">IF(D48="Planned",C48,"")</f>
        <v/>
      </c>
      <c r="G48" s="47" t="s">
        <v>67</v>
      </c>
      <c r="H48" s="47"/>
      <c r="I48" s="46" t="s">
        <v>119</v>
      </c>
    </row>
    <row r="50" spans="1:10" s="82" customFormat="1" ht="28" customHeight="1" x14ac:dyDescent="0.45">
      <c r="B50" s="83" t="s">
        <v>113</v>
      </c>
      <c r="I50" s="112" t="s">
        <v>238</v>
      </c>
      <c r="J50" s="112"/>
    </row>
    <row r="51" spans="1:10" ht="29" x14ac:dyDescent="0.35">
      <c r="A51" s="10" t="s">
        <v>3</v>
      </c>
      <c r="B51" s="11" t="s">
        <v>4</v>
      </c>
      <c r="C51" s="11" t="s">
        <v>55</v>
      </c>
      <c r="D51" s="10" t="s">
        <v>56</v>
      </c>
      <c r="E51" s="10" t="s">
        <v>2</v>
      </c>
      <c r="F51" s="10" t="s">
        <v>18</v>
      </c>
      <c r="G51" s="10" t="s">
        <v>65</v>
      </c>
      <c r="H51" s="67" t="s">
        <v>188</v>
      </c>
      <c r="I51" s="10" t="s">
        <v>5</v>
      </c>
    </row>
    <row r="52" spans="1:10" x14ac:dyDescent="0.35">
      <c r="A52" s="8" t="s">
        <v>144</v>
      </c>
      <c r="B52" s="8" t="s">
        <v>239</v>
      </c>
      <c r="C52" s="40">
        <v>2.5</v>
      </c>
      <c r="D52" s="9" t="s">
        <v>57</v>
      </c>
      <c r="E52" s="40" t="str">
        <f t="shared" ref="E52:E58" si="12">IF(D52="Earned",C52,"")</f>
        <v/>
      </c>
      <c r="F52" s="40" t="str">
        <f t="shared" ref="F52:F58" si="13">IF(D52="Planned",C52,"")</f>
        <v/>
      </c>
      <c r="G52" s="40" t="s">
        <v>67</v>
      </c>
      <c r="H52" s="40"/>
      <c r="I52" s="7" t="s">
        <v>171</v>
      </c>
    </row>
    <row r="53" spans="1:10" x14ac:dyDescent="0.35">
      <c r="A53" s="8" t="s">
        <v>145</v>
      </c>
      <c r="B53" s="8" t="s">
        <v>240</v>
      </c>
      <c r="C53" s="40">
        <v>2.5</v>
      </c>
      <c r="D53" s="9" t="s">
        <v>57</v>
      </c>
      <c r="E53" s="40" t="str">
        <f t="shared" si="12"/>
        <v/>
      </c>
      <c r="F53" s="40" t="str">
        <f t="shared" si="13"/>
        <v/>
      </c>
      <c r="G53" s="40" t="s">
        <v>67</v>
      </c>
      <c r="H53" s="40"/>
      <c r="I53" s="7" t="s">
        <v>171</v>
      </c>
    </row>
    <row r="54" spans="1:10" ht="29" x14ac:dyDescent="0.35">
      <c r="A54" s="8" t="s">
        <v>146</v>
      </c>
      <c r="B54" s="7" t="s">
        <v>241</v>
      </c>
      <c r="C54" s="40">
        <v>5</v>
      </c>
      <c r="D54" s="9" t="s">
        <v>57</v>
      </c>
      <c r="E54" s="40" t="str">
        <f t="shared" si="12"/>
        <v/>
      </c>
      <c r="F54" s="40" t="str">
        <f t="shared" si="13"/>
        <v/>
      </c>
      <c r="G54" s="40" t="s">
        <v>67</v>
      </c>
      <c r="H54" s="40"/>
      <c r="I54" s="7" t="s">
        <v>171</v>
      </c>
    </row>
    <row r="55" spans="1:10" x14ac:dyDescent="0.35">
      <c r="A55" s="8" t="s">
        <v>221</v>
      </c>
      <c r="B55" s="7" t="s">
        <v>222</v>
      </c>
      <c r="C55" s="40">
        <v>5</v>
      </c>
      <c r="D55" s="9" t="s">
        <v>57</v>
      </c>
      <c r="E55" s="40" t="str">
        <f t="shared" si="12"/>
        <v/>
      </c>
      <c r="F55" s="40" t="str">
        <f t="shared" si="13"/>
        <v/>
      </c>
      <c r="G55" s="40" t="s">
        <v>67</v>
      </c>
      <c r="H55" s="40"/>
      <c r="I55" s="7" t="s">
        <v>23</v>
      </c>
    </row>
    <row r="56" spans="1:10" x14ac:dyDescent="0.35">
      <c r="A56" s="8" t="s">
        <v>223</v>
      </c>
      <c r="B56" s="7" t="s">
        <v>224</v>
      </c>
      <c r="C56" s="40">
        <v>5</v>
      </c>
      <c r="D56" s="9" t="s">
        <v>57</v>
      </c>
      <c r="E56" s="40" t="str">
        <f t="shared" si="12"/>
        <v/>
      </c>
      <c r="F56" s="40" t="str">
        <f t="shared" si="13"/>
        <v/>
      </c>
      <c r="G56" s="40" t="s">
        <v>67</v>
      </c>
      <c r="H56" s="40"/>
      <c r="I56" s="7" t="s">
        <v>23</v>
      </c>
    </row>
    <row r="57" spans="1:10" x14ac:dyDescent="0.35">
      <c r="A57" s="8" t="s">
        <v>225</v>
      </c>
      <c r="B57" s="8" t="s">
        <v>226</v>
      </c>
      <c r="C57" s="40">
        <v>5</v>
      </c>
      <c r="D57" s="9" t="s">
        <v>57</v>
      </c>
      <c r="E57" s="40" t="str">
        <f t="shared" si="12"/>
        <v/>
      </c>
      <c r="F57" s="40" t="str">
        <f t="shared" si="13"/>
        <v/>
      </c>
      <c r="G57" s="8" t="s">
        <v>67</v>
      </c>
      <c r="H57" s="40"/>
      <c r="I57" s="8" t="s">
        <v>24</v>
      </c>
    </row>
    <row r="58" spans="1:10" x14ac:dyDescent="0.35">
      <c r="A58" s="8" t="s">
        <v>227</v>
      </c>
      <c r="B58" s="8" t="s">
        <v>228</v>
      </c>
      <c r="C58" s="40">
        <v>5</v>
      </c>
      <c r="D58" s="9" t="s">
        <v>57</v>
      </c>
      <c r="E58" s="40" t="str">
        <f t="shared" si="12"/>
        <v/>
      </c>
      <c r="F58" s="40" t="str">
        <f t="shared" si="13"/>
        <v/>
      </c>
      <c r="G58" s="8" t="s">
        <v>67</v>
      </c>
      <c r="H58" s="8" t="s">
        <v>229</v>
      </c>
      <c r="I58" s="8" t="s">
        <v>23</v>
      </c>
    </row>
    <row r="63" spans="1:10" ht="18.5" x14ac:dyDescent="0.45">
      <c r="B63" s="13" t="s">
        <v>8</v>
      </c>
      <c r="C63" s="13"/>
      <c r="D63" s="13"/>
      <c r="I63" s="14" t="s">
        <v>13</v>
      </c>
    </row>
    <row r="64" spans="1:10" ht="17.25" customHeight="1" x14ac:dyDescent="0.35">
      <c r="A64" s="10" t="s">
        <v>3</v>
      </c>
      <c r="B64" s="11" t="s">
        <v>4</v>
      </c>
      <c r="C64" s="11" t="s">
        <v>55</v>
      </c>
      <c r="D64" s="10" t="s">
        <v>56</v>
      </c>
      <c r="E64" s="10" t="s">
        <v>2</v>
      </c>
      <c r="F64" s="10" t="s">
        <v>18</v>
      </c>
      <c r="G64" s="10" t="s">
        <v>65</v>
      </c>
      <c r="H64" s="67" t="s">
        <v>188</v>
      </c>
      <c r="I64" s="10" t="s">
        <v>5</v>
      </c>
    </row>
    <row r="65" spans="1:9" ht="17.25" customHeight="1" x14ac:dyDescent="0.35">
      <c r="A65" s="8" t="s">
        <v>9</v>
      </c>
      <c r="B65" s="7" t="s">
        <v>8</v>
      </c>
      <c r="C65" s="40">
        <v>15</v>
      </c>
      <c r="D65" s="7" t="s">
        <v>57</v>
      </c>
      <c r="E65" s="40" t="str">
        <f>IF(D65="Earned",C65,"")</f>
        <v/>
      </c>
      <c r="F65" s="40" t="str">
        <f>IF(D65="Planned",C65,"")</f>
        <v/>
      </c>
      <c r="G65" s="7" t="s">
        <v>66</v>
      </c>
      <c r="H65" s="7"/>
      <c r="I65" s="7" t="s">
        <v>24</v>
      </c>
    </row>
    <row r="66" spans="1:9" ht="17.25" customHeight="1" x14ac:dyDescent="0.35">
      <c r="A66" s="8" t="s">
        <v>154</v>
      </c>
      <c r="B66" s="7" t="s">
        <v>155</v>
      </c>
      <c r="C66" s="40">
        <v>0</v>
      </c>
      <c r="D66" s="7" t="s">
        <v>57</v>
      </c>
      <c r="E66" s="40" t="str">
        <f t="shared" ref="E66:E71" si="14">IF(D66="Earned",C66,"")</f>
        <v/>
      </c>
      <c r="F66" s="40" t="str">
        <f t="shared" ref="F66:F71" si="15">IF(D66="Planned",C66,"")</f>
        <v/>
      </c>
      <c r="G66" s="7" t="s">
        <v>66</v>
      </c>
      <c r="H66" s="7"/>
      <c r="I66" s="7" t="s">
        <v>156</v>
      </c>
    </row>
    <row r="67" spans="1:9" ht="17.25" customHeight="1" x14ac:dyDescent="0.35">
      <c r="A67" s="8" t="s">
        <v>157</v>
      </c>
      <c r="B67" s="7" t="s">
        <v>158</v>
      </c>
      <c r="C67" s="40">
        <v>0</v>
      </c>
      <c r="D67" s="7" t="s">
        <v>57</v>
      </c>
      <c r="E67" s="40" t="str">
        <f t="shared" si="14"/>
        <v/>
      </c>
      <c r="F67" s="40" t="str">
        <f t="shared" si="15"/>
        <v/>
      </c>
      <c r="G67" s="7" t="s">
        <v>66</v>
      </c>
      <c r="H67" s="7"/>
      <c r="I67" s="7" t="s">
        <v>159</v>
      </c>
    </row>
    <row r="68" spans="1:9" ht="17.25" customHeight="1" x14ac:dyDescent="0.35">
      <c r="A68" s="8" t="s">
        <v>160</v>
      </c>
      <c r="B68" s="7" t="s">
        <v>161</v>
      </c>
      <c r="C68" s="40">
        <v>0</v>
      </c>
      <c r="D68" s="7" t="s">
        <v>57</v>
      </c>
      <c r="E68" s="40" t="str">
        <f t="shared" si="14"/>
        <v/>
      </c>
      <c r="F68" s="40" t="str">
        <f t="shared" si="15"/>
        <v/>
      </c>
      <c r="G68" s="7" t="s">
        <v>66</v>
      </c>
      <c r="H68" s="7"/>
      <c r="I68" s="7" t="s">
        <v>162</v>
      </c>
    </row>
    <row r="69" spans="1:9" ht="17.25" customHeight="1" x14ac:dyDescent="0.35">
      <c r="A69" s="8" t="s">
        <v>163</v>
      </c>
      <c r="B69" s="7" t="s">
        <v>164</v>
      </c>
      <c r="C69" s="40">
        <v>0</v>
      </c>
      <c r="D69" s="7" t="s">
        <v>57</v>
      </c>
      <c r="E69" s="40" t="str">
        <f t="shared" si="14"/>
        <v/>
      </c>
      <c r="F69" s="40" t="str">
        <f t="shared" si="15"/>
        <v/>
      </c>
      <c r="G69" s="7" t="s">
        <v>66</v>
      </c>
      <c r="H69" s="7"/>
      <c r="I69" s="7" t="s">
        <v>165</v>
      </c>
    </row>
    <row r="70" spans="1:9" ht="17.25" customHeight="1" x14ac:dyDescent="0.35">
      <c r="A70" s="8" t="s">
        <v>166</v>
      </c>
      <c r="B70" s="7" t="s">
        <v>167</v>
      </c>
      <c r="C70" s="40">
        <v>0</v>
      </c>
      <c r="D70" s="7" t="s">
        <v>57</v>
      </c>
      <c r="E70" s="40" t="str">
        <f t="shared" si="14"/>
        <v/>
      </c>
      <c r="F70" s="40" t="str">
        <f t="shared" si="15"/>
        <v/>
      </c>
      <c r="G70" s="7" t="s">
        <v>67</v>
      </c>
      <c r="H70" s="7"/>
      <c r="I70" s="7" t="s">
        <v>168</v>
      </c>
    </row>
    <row r="71" spans="1:9" ht="15.75" customHeight="1" x14ac:dyDescent="0.35">
      <c r="A71" s="8" t="s">
        <v>166</v>
      </c>
      <c r="B71" s="7" t="s">
        <v>169</v>
      </c>
      <c r="C71" s="40">
        <v>0</v>
      </c>
      <c r="D71" s="7" t="s">
        <v>57</v>
      </c>
      <c r="E71" s="40" t="str">
        <f t="shared" si="14"/>
        <v/>
      </c>
      <c r="F71" s="40" t="str">
        <f t="shared" si="15"/>
        <v/>
      </c>
      <c r="G71" s="7" t="s">
        <v>67</v>
      </c>
      <c r="H71" s="7"/>
      <c r="I71" s="7" t="s">
        <v>168</v>
      </c>
    </row>
    <row r="73" spans="1:9" ht="18.5" x14ac:dyDescent="0.45">
      <c r="B73" s="13" t="s">
        <v>10</v>
      </c>
      <c r="C73" s="13"/>
      <c r="D73" s="13"/>
      <c r="I73" s="14" t="s">
        <v>13</v>
      </c>
    </row>
    <row r="74" spans="1:9" ht="29" x14ac:dyDescent="0.35">
      <c r="A74" s="10" t="s">
        <v>3</v>
      </c>
      <c r="B74" s="11" t="s">
        <v>4</v>
      </c>
      <c r="C74" s="11" t="s">
        <v>55</v>
      </c>
      <c r="D74" s="10" t="s">
        <v>56</v>
      </c>
      <c r="E74" s="10" t="s">
        <v>2</v>
      </c>
      <c r="F74" s="10" t="s">
        <v>18</v>
      </c>
      <c r="G74" s="10" t="s">
        <v>65</v>
      </c>
      <c r="H74" s="67" t="s">
        <v>188</v>
      </c>
      <c r="I74" s="10" t="s">
        <v>5</v>
      </c>
    </row>
    <row r="75" spans="1:9" x14ac:dyDescent="0.35">
      <c r="A75" s="8" t="s">
        <v>137</v>
      </c>
      <c r="B75" s="7" t="s">
        <v>138</v>
      </c>
      <c r="C75" s="40">
        <v>5</v>
      </c>
      <c r="D75" s="9" t="s">
        <v>57</v>
      </c>
      <c r="E75" s="40" t="str">
        <f t="shared" ref="E75:E77" si="16">IF(D75="Earned",C75,"")</f>
        <v/>
      </c>
      <c r="F75" s="42" t="str">
        <f t="shared" ref="F75:F77" si="17">IF(D75="Planned",C75,"")</f>
        <v/>
      </c>
      <c r="G75" s="42" t="s">
        <v>67</v>
      </c>
      <c r="H75" s="107" t="s">
        <v>192</v>
      </c>
      <c r="I75" s="7" t="s">
        <v>23</v>
      </c>
    </row>
    <row r="76" spans="1:9" x14ac:dyDescent="0.35">
      <c r="A76" s="8" t="s">
        <v>142</v>
      </c>
      <c r="B76" s="7" t="s">
        <v>25</v>
      </c>
      <c r="C76" s="9">
        <v>5</v>
      </c>
      <c r="D76" s="9" t="s">
        <v>57</v>
      </c>
      <c r="E76" s="40" t="str">
        <f t="shared" si="16"/>
        <v/>
      </c>
      <c r="F76" s="42" t="str">
        <f t="shared" si="17"/>
        <v/>
      </c>
      <c r="G76" s="42" t="s">
        <v>67</v>
      </c>
      <c r="H76" s="108"/>
      <c r="I76" s="7" t="s">
        <v>143</v>
      </c>
    </row>
    <row r="77" spans="1:9" x14ac:dyDescent="0.35">
      <c r="A77" s="8" t="s">
        <v>142</v>
      </c>
      <c r="B77" s="7" t="s">
        <v>25</v>
      </c>
      <c r="C77" s="9">
        <v>5</v>
      </c>
      <c r="D77" s="9" t="s">
        <v>57</v>
      </c>
      <c r="E77" s="40" t="str">
        <f t="shared" si="16"/>
        <v/>
      </c>
      <c r="F77" s="42" t="str">
        <f t="shared" si="17"/>
        <v/>
      </c>
      <c r="G77" s="42" t="s">
        <v>67</v>
      </c>
      <c r="H77" s="109"/>
      <c r="I77" s="7" t="s">
        <v>143</v>
      </c>
    </row>
    <row r="79" spans="1:9" ht="18.5" x14ac:dyDescent="0.45">
      <c r="B79" s="13" t="s">
        <v>11</v>
      </c>
      <c r="C79" s="13"/>
      <c r="D79" s="13"/>
      <c r="I79" s="14" t="s">
        <v>13</v>
      </c>
    </row>
    <row r="80" spans="1:9" ht="29" x14ac:dyDescent="0.35">
      <c r="A80" s="10" t="s">
        <v>3</v>
      </c>
      <c r="B80" s="11" t="s">
        <v>4</v>
      </c>
      <c r="C80" s="11" t="s">
        <v>55</v>
      </c>
      <c r="D80" s="10" t="s">
        <v>56</v>
      </c>
      <c r="E80" s="10" t="s">
        <v>2</v>
      </c>
      <c r="F80" s="10" t="s">
        <v>18</v>
      </c>
      <c r="G80" s="10" t="s">
        <v>65</v>
      </c>
      <c r="H80" s="67" t="s">
        <v>188</v>
      </c>
      <c r="I80" s="10" t="s">
        <v>5</v>
      </c>
    </row>
    <row r="81" spans="1:15" x14ac:dyDescent="0.35">
      <c r="A81" s="8" t="s">
        <v>59</v>
      </c>
      <c r="B81" s="7" t="s">
        <v>15</v>
      </c>
      <c r="C81" s="40">
        <v>12</v>
      </c>
      <c r="D81" s="9" t="s">
        <v>57</v>
      </c>
      <c r="E81" s="40" t="str">
        <f>IF(D81="Earned",C81,"")</f>
        <v/>
      </c>
      <c r="F81" s="40" t="str">
        <f>IF(D81="Planned",C81,"")</f>
        <v/>
      </c>
      <c r="G81" s="40" t="s">
        <v>66</v>
      </c>
      <c r="H81" s="110" t="s">
        <v>195</v>
      </c>
      <c r="I81" s="7" t="s">
        <v>24</v>
      </c>
    </row>
    <row r="82" spans="1:15" x14ac:dyDescent="0.35">
      <c r="A82" s="8" t="s">
        <v>60</v>
      </c>
      <c r="B82" s="7" t="s">
        <v>16</v>
      </c>
      <c r="C82" s="40">
        <v>3</v>
      </c>
      <c r="D82" s="9" t="s">
        <v>57</v>
      </c>
      <c r="E82" s="40" t="str">
        <f>IF(D82="Earned",C82,"")</f>
        <v/>
      </c>
      <c r="F82" s="40" t="str">
        <f>IF(D82="Planned",C82,"")</f>
        <v/>
      </c>
      <c r="G82" s="40" t="s">
        <v>66</v>
      </c>
      <c r="H82" s="111"/>
      <c r="I82" s="7" t="s">
        <v>24</v>
      </c>
    </row>
    <row r="85" spans="1:15" x14ac:dyDescent="0.35">
      <c r="A85" s="14" t="s">
        <v>19</v>
      </c>
      <c r="B85" s="16">
        <f>SUM(E14:E83)</f>
        <v>0</v>
      </c>
      <c r="C85" s="16"/>
      <c r="D85" s="16"/>
      <c r="E85" s="14" t="s">
        <v>20</v>
      </c>
      <c r="H85" s="16">
        <f>SUM(F14:F83)</f>
        <v>0</v>
      </c>
    </row>
    <row r="86" spans="1:15" ht="14.5" customHeight="1" thickBot="1" x14ac:dyDescent="0.5">
      <c r="I86" s="17" t="s">
        <v>21</v>
      </c>
      <c r="J86" s="39">
        <f>SUM(B85+H85)</f>
        <v>0</v>
      </c>
    </row>
    <row r="87" spans="1:15" x14ac:dyDescent="0.35">
      <c r="I87" s="17"/>
      <c r="J87" s="18"/>
      <c r="K87" s="89" t="s">
        <v>58</v>
      </c>
      <c r="L87" s="90"/>
      <c r="M87" s="90"/>
      <c r="N87" s="90"/>
      <c r="O87" s="91"/>
    </row>
    <row r="88" spans="1:15" x14ac:dyDescent="0.35">
      <c r="I88" s="19" t="s">
        <v>35</v>
      </c>
      <c r="J88" s="20">
        <f>H85/30</f>
        <v>0</v>
      </c>
      <c r="K88" s="95"/>
      <c r="L88" s="96"/>
      <c r="M88" s="96"/>
      <c r="N88" s="96"/>
      <c r="O88" s="97"/>
    </row>
    <row r="89" spans="1:15" x14ac:dyDescent="0.35">
      <c r="I89" s="17"/>
      <c r="J89" s="18"/>
      <c r="K89" s="95"/>
      <c r="L89" s="96"/>
      <c r="M89" s="96"/>
      <c r="N89" s="96"/>
      <c r="O89" s="97"/>
    </row>
    <row r="90" spans="1:15" ht="18.5" x14ac:dyDescent="0.45">
      <c r="B90" s="13" t="s">
        <v>42</v>
      </c>
      <c r="C90" s="13"/>
      <c r="D90" s="13"/>
      <c r="E90" s="21" t="s">
        <v>14</v>
      </c>
      <c r="F90" s="15"/>
      <c r="G90" s="15"/>
      <c r="K90" s="95"/>
      <c r="L90" s="96"/>
      <c r="M90" s="96"/>
      <c r="N90" s="96"/>
      <c r="O90" s="97"/>
    </row>
    <row r="91" spans="1:15" ht="29" x14ac:dyDescent="0.35">
      <c r="A91" s="10" t="s">
        <v>3</v>
      </c>
      <c r="B91" s="11" t="s">
        <v>4</v>
      </c>
      <c r="C91" s="11" t="s">
        <v>55</v>
      </c>
      <c r="D91" s="10" t="s">
        <v>56</v>
      </c>
      <c r="E91" s="10" t="s">
        <v>2</v>
      </c>
      <c r="F91" s="10" t="s">
        <v>18</v>
      </c>
      <c r="G91" s="10" t="s">
        <v>65</v>
      </c>
      <c r="H91" s="67" t="s">
        <v>188</v>
      </c>
      <c r="I91" s="10" t="s">
        <v>5</v>
      </c>
      <c r="K91" s="95"/>
      <c r="L91" s="96"/>
      <c r="M91" s="96"/>
      <c r="N91" s="96"/>
      <c r="O91" s="97"/>
    </row>
    <row r="92" spans="1:15" ht="15" thickBot="1" x14ac:dyDescent="0.4">
      <c r="A92" s="8"/>
      <c r="B92" s="7"/>
      <c r="C92" s="7"/>
      <c r="D92" s="9" t="s">
        <v>57</v>
      </c>
      <c r="E92" s="40" t="str">
        <f>IF(D92="Earned",C92,"")</f>
        <v/>
      </c>
      <c r="F92" s="40" t="str">
        <f>IF(D92="Planned",C92,"")</f>
        <v/>
      </c>
      <c r="G92" s="9"/>
      <c r="H92" s="7"/>
      <c r="I92" s="7" t="s">
        <v>143</v>
      </c>
      <c r="K92" s="92"/>
      <c r="L92" s="93"/>
      <c r="M92" s="93"/>
      <c r="N92" s="93"/>
      <c r="O92" s="94"/>
    </row>
    <row r="93" spans="1:15" ht="14.5" customHeight="1" thickBot="1" x14ac:dyDescent="0.4">
      <c r="A93" s="8"/>
      <c r="B93" s="7"/>
      <c r="C93" s="7"/>
      <c r="D93" s="9" t="s">
        <v>57</v>
      </c>
      <c r="E93" s="40" t="str">
        <f t="shared" ref="E93:E100" si="18">IF(D93="Earned",C93,"")</f>
        <v/>
      </c>
      <c r="F93" s="40" t="str">
        <f t="shared" ref="F93:F100" si="19">IF(D93="Planned",C93,"")</f>
        <v/>
      </c>
      <c r="G93" s="9"/>
      <c r="H93" s="7"/>
      <c r="I93" s="7" t="s">
        <v>143</v>
      </c>
    </row>
    <row r="94" spans="1:15" x14ac:dyDescent="0.35">
      <c r="A94" s="8"/>
      <c r="B94" s="7"/>
      <c r="C94" s="7"/>
      <c r="D94" s="9" t="s">
        <v>57</v>
      </c>
      <c r="E94" s="40" t="str">
        <f t="shared" si="18"/>
        <v/>
      </c>
      <c r="F94" s="40" t="str">
        <f t="shared" si="19"/>
        <v/>
      </c>
      <c r="G94" s="9"/>
      <c r="H94" s="7"/>
      <c r="I94" s="7" t="s">
        <v>143</v>
      </c>
      <c r="K94" s="89" t="s">
        <v>170</v>
      </c>
      <c r="L94" s="90"/>
      <c r="M94" s="90"/>
      <c r="N94" s="90"/>
      <c r="O94" s="91"/>
    </row>
    <row r="95" spans="1:15" ht="15" thickBot="1" x14ac:dyDescent="0.4">
      <c r="A95" s="8"/>
      <c r="B95" s="7"/>
      <c r="C95" s="7"/>
      <c r="D95" s="9" t="s">
        <v>57</v>
      </c>
      <c r="E95" s="40" t="str">
        <f t="shared" si="18"/>
        <v/>
      </c>
      <c r="F95" s="40" t="str">
        <f t="shared" si="19"/>
        <v/>
      </c>
      <c r="G95" s="9"/>
      <c r="H95" s="7"/>
      <c r="I95" s="7" t="s">
        <v>143</v>
      </c>
      <c r="K95" s="92"/>
      <c r="L95" s="93"/>
      <c r="M95" s="93"/>
      <c r="N95" s="93"/>
      <c r="O95" s="94"/>
    </row>
    <row r="96" spans="1:15" x14ac:dyDescent="0.35">
      <c r="A96" s="8"/>
      <c r="B96" s="7"/>
      <c r="C96" s="7"/>
      <c r="D96" s="9" t="s">
        <v>57</v>
      </c>
      <c r="E96" s="40" t="str">
        <f t="shared" si="18"/>
        <v/>
      </c>
      <c r="F96" s="40" t="str">
        <f t="shared" si="19"/>
        <v/>
      </c>
      <c r="G96" s="9"/>
      <c r="H96" s="7"/>
      <c r="I96" s="7" t="s">
        <v>143</v>
      </c>
    </row>
    <row r="97" spans="1:9" x14ac:dyDescent="0.35">
      <c r="A97" s="8"/>
      <c r="B97" s="7"/>
      <c r="C97" s="7"/>
      <c r="D97" s="9" t="s">
        <v>57</v>
      </c>
      <c r="E97" s="40" t="str">
        <f t="shared" si="18"/>
        <v/>
      </c>
      <c r="F97" s="40" t="str">
        <f t="shared" si="19"/>
        <v/>
      </c>
      <c r="G97" s="9"/>
      <c r="H97" s="7"/>
      <c r="I97" s="7" t="s">
        <v>143</v>
      </c>
    </row>
    <row r="98" spans="1:9" x14ac:dyDescent="0.35">
      <c r="A98" s="8"/>
      <c r="B98" s="7"/>
      <c r="C98" s="7"/>
      <c r="D98" s="9" t="s">
        <v>57</v>
      </c>
      <c r="E98" s="40" t="str">
        <f t="shared" si="18"/>
        <v/>
      </c>
      <c r="F98" s="40" t="str">
        <f t="shared" si="19"/>
        <v/>
      </c>
      <c r="G98" s="9"/>
      <c r="H98" s="7"/>
      <c r="I98" s="7" t="s">
        <v>143</v>
      </c>
    </row>
    <row r="99" spans="1:9" x14ac:dyDescent="0.35">
      <c r="A99" s="8"/>
      <c r="B99" s="7"/>
      <c r="C99" s="7"/>
      <c r="D99" s="9" t="s">
        <v>57</v>
      </c>
      <c r="E99" s="40" t="str">
        <f t="shared" si="18"/>
        <v/>
      </c>
      <c r="F99" s="40" t="str">
        <f t="shared" si="19"/>
        <v/>
      </c>
      <c r="G99" s="9"/>
      <c r="H99" s="7"/>
      <c r="I99" s="7" t="s">
        <v>143</v>
      </c>
    </row>
    <row r="100" spans="1:9" x14ac:dyDescent="0.35">
      <c r="A100" s="8"/>
      <c r="B100" s="7"/>
      <c r="C100" s="7"/>
      <c r="D100" s="9" t="s">
        <v>57</v>
      </c>
      <c r="E100" s="40" t="str">
        <f t="shared" si="18"/>
        <v/>
      </c>
      <c r="F100" s="40" t="str">
        <f t="shared" si="19"/>
        <v/>
      </c>
      <c r="G100" s="9"/>
      <c r="H100" s="7"/>
      <c r="I100" s="7" t="s">
        <v>143</v>
      </c>
    </row>
  </sheetData>
  <sortState xmlns:xlrd2="http://schemas.microsoft.com/office/spreadsheetml/2017/richdata2" ref="A14:H19">
    <sortCondition descending="1" ref="H14"/>
  </sortState>
  <mergeCells count="14">
    <mergeCell ref="B1:D1"/>
    <mergeCell ref="K94:O95"/>
    <mergeCell ref="K87:O92"/>
    <mergeCell ref="H2:I2"/>
    <mergeCell ref="A9:J10"/>
    <mergeCell ref="A6:J6"/>
    <mergeCell ref="A7:J7"/>
    <mergeCell ref="A8:J8"/>
    <mergeCell ref="A5:J5"/>
    <mergeCell ref="B2:D2"/>
    <mergeCell ref="H75:H77"/>
    <mergeCell ref="H81:H82"/>
    <mergeCell ref="I50:J50"/>
    <mergeCell ref="I36:J36"/>
  </mergeCells>
  <phoneticPr fontId="18" type="noConversion"/>
  <conditionalFormatting sqref="J86">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7">
    <dataValidation type="list" allowBlank="1" showInputMessage="1" showErrorMessage="1" sqref="D24 D40 D31 D75:D78" xr:uid="{FB6941E4-5316-416F-814F-4C8F1307B334}">
      <formula1>"Please select:, Earned, Planned, N/A,"</formula1>
    </dataValidation>
    <dataValidation type="list" allowBlank="1" showInputMessage="1" showErrorMessage="1" sqref="D32:D34 D25:D30 D23 D38:D39 D41:D42" xr:uid="{7112CEF7-320B-4880-9911-119399E804E2}">
      <formula1>"Please select:, Earned, Planned, "</formula1>
    </dataValidation>
    <dataValidation type="list" allowBlank="1" showInputMessage="1" showErrorMessage="1" sqref="D14:D19" xr:uid="{A8442213-A11B-4B28-8711-2301BA38ED98}">
      <formula1>"Please select: , Earned, Planned, "</formula1>
    </dataValidation>
    <dataValidation type="list" allowBlank="1" showInputMessage="1" showErrorMessage="1" sqref="D65:D71 D81:D82 D47:D50 D52:D58 D92:D100" xr:uid="{911D0162-CC50-42D3-851E-CD4A9492A999}">
      <formula1>"Please select:, Earned, Planned,"</formula1>
    </dataValidation>
    <dataValidation allowBlank="1" showErrorMessage="1" sqref="A18:A19" xr:uid="{51CA6F63-8175-4AF8-BEFD-A19FCC439B4A}"/>
    <dataValidation type="list" allowBlank="1" showInputMessage="1" showErrorMessage="1" sqref="B48" xr:uid="{F5B9C4B4-7CF8-4887-BE9E-3B6A2B47FDD0}">
      <formula1>"Please select:, German A1.1-C1,  Introduction to Philosophical Ethics,  Introduction to Visual Culture,"</formula1>
    </dataValidation>
    <dataValidation type="list" allowBlank="1" showInputMessage="1" showErrorMessage="1" sqref="B47" xr:uid="{B50C674A-3698-47DC-AE21-2CD967C581BF}">
      <formula1>"Please select:, German A1.1-C1,  Introduction to the Philosophy of Science, "</formula1>
    </dataValidation>
  </dataValidations>
  <pageMargins left="0.7" right="0.7" top="0.75" bottom="0.75" header="0.3" footer="0.3"/>
  <pageSetup paperSize="9" scale="65" fitToHeight="0"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A6B631B-54E1-41A8-A9AE-DCC5F490CA75}">
          <x14:formula1>
            <xm:f>Lists!$B$2:$B$20</xm:f>
          </x14:formula1>
          <xm:sqref>B18</xm:sqref>
        </x14:dataValidation>
        <x14:dataValidation type="list" allowBlank="1" showInputMessage="1" showErrorMessage="1" xr:uid="{5BE11E03-CB57-49E8-9A30-EF4F30C7DDEF}">
          <x14:formula1>
            <xm:f>Lists!$D$2:$D$20</xm:f>
          </x14:formula1>
          <xm:sqref>B19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66D81-E7BF-453C-B0B8-ACB036FB2EC4}">
  <dimension ref="A1:I19"/>
  <sheetViews>
    <sheetView topLeftCell="B1" workbookViewId="0">
      <selection activeCell="F2" sqref="F2:F12"/>
    </sheetView>
  </sheetViews>
  <sheetFormatPr defaultRowHeight="14.5" x14ac:dyDescent="0.35"/>
  <cols>
    <col min="1" max="1" width="12.6328125" customWidth="1"/>
    <col min="2" max="2" width="35.453125" customWidth="1"/>
    <col min="3" max="3" width="9.1796875" customWidth="1"/>
    <col min="4" max="4" width="43.1796875" customWidth="1"/>
    <col min="6" max="6" width="13.6328125" customWidth="1"/>
    <col min="8" max="8" width="11.7265625" customWidth="1"/>
    <col min="9" max="9" width="10.26953125" customWidth="1"/>
  </cols>
  <sheetData>
    <row r="1" spans="1:9" x14ac:dyDescent="0.35">
      <c r="A1" t="s">
        <v>79</v>
      </c>
      <c r="B1" t="s">
        <v>80</v>
      </c>
      <c r="C1" t="s">
        <v>81</v>
      </c>
      <c r="D1" t="s">
        <v>82</v>
      </c>
      <c r="F1" t="s">
        <v>83</v>
      </c>
      <c r="H1" t="s">
        <v>84</v>
      </c>
      <c r="I1" t="s">
        <v>85</v>
      </c>
    </row>
    <row r="2" spans="1:9" x14ac:dyDescent="0.35">
      <c r="A2" t="s">
        <v>22</v>
      </c>
      <c r="B2" t="s">
        <v>57</v>
      </c>
      <c r="C2" t="s">
        <v>22</v>
      </c>
      <c r="D2" t="s">
        <v>57</v>
      </c>
      <c r="F2" t="s">
        <v>232</v>
      </c>
      <c r="H2" t="s">
        <v>151</v>
      </c>
      <c r="I2" t="s">
        <v>151</v>
      </c>
    </row>
    <row r="3" spans="1:9" x14ac:dyDescent="0.35">
      <c r="A3" t="s">
        <v>72</v>
      </c>
      <c r="B3" t="s">
        <v>73</v>
      </c>
      <c r="C3" t="s">
        <v>74</v>
      </c>
      <c r="D3" t="s">
        <v>75</v>
      </c>
      <c r="F3" t="s">
        <v>180</v>
      </c>
      <c r="H3" t="s">
        <v>114</v>
      </c>
      <c r="I3" t="s">
        <v>114</v>
      </c>
    </row>
    <row r="4" spans="1:9" x14ac:dyDescent="0.35">
      <c r="A4" t="s">
        <v>87</v>
      </c>
      <c r="B4" t="s">
        <v>88</v>
      </c>
      <c r="C4" t="s">
        <v>89</v>
      </c>
      <c r="D4" t="s">
        <v>90</v>
      </c>
      <c r="F4" t="s">
        <v>233</v>
      </c>
      <c r="H4" t="s">
        <v>117</v>
      </c>
      <c r="I4" t="s">
        <v>117</v>
      </c>
    </row>
    <row r="5" spans="1:9" x14ac:dyDescent="0.35">
      <c r="A5" t="s">
        <v>124</v>
      </c>
      <c r="B5" t="s">
        <v>126</v>
      </c>
      <c r="C5" s="80" t="s">
        <v>201</v>
      </c>
      <c r="D5" s="81" t="s">
        <v>202</v>
      </c>
      <c r="F5" t="s">
        <v>234</v>
      </c>
      <c r="H5" t="s">
        <v>116</v>
      </c>
      <c r="I5" t="s">
        <v>116</v>
      </c>
    </row>
    <row r="6" spans="1:9" x14ac:dyDescent="0.35">
      <c r="A6" s="64" t="s">
        <v>200</v>
      </c>
      <c r="B6" s="64" t="s">
        <v>216</v>
      </c>
      <c r="C6" t="s">
        <v>203</v>
      </c>
      <c r="D6" t="s">
        <v>204</v>
      </c>
      <c r="F6" t="s">
        <v>115</v>
      </c>
    </row>
    <row r="7" spans="1:9" x14ac:dyDescent="0.35">
      <c r="A7" t="s">
        <v>102</v>
      </c>
      <c r="B7" t="s">
        <v>104</v>
      </c>
      <c r="C7" t="s">
        <v>106</v>
      </c>
      <c r="D7" t="s">
        <v>108</v>
      </c>
      <c r="F7" t="s">
        <v>86</v>
      </c>
    </row>
    <row r="8" spans="1:9" ht="29" x14ac:dyDescent="0.35">
      <c r="A8" t="s">
        <v>173</v>
      </c>
      <c r="B8" s="82" t="s">
        <v>174</v>
      </c>
      <c r="C8" s="81" t="s">
        <v>175</v>
      </c>
      <c r="D8" s="81" t="s">
        <v>176</v>
      </c>
      <c r="F8" t="s">
        <v>116</v>
      </c>
    </row>
    <row r="9" spans="1:9" x14ac:dyDescent="0.35">
      <c r="A9" s="64" t="s">
        <v>217</v>
      </c>
      <c r="B9" s="64" t="s">
        <v>218</v>
      </c>
      <c r="C9" t="s">
        <v>177</v>
      </c>
      <c r="D9" t="s">
        <v>178</v>
      </c>
      <c r="F9" t="s">
        <v>235</v>
      </c>
    </row>
    <row r="10" spans="1:9" x14ac:dyDescent="0.35">
      <c r="A10" t="s">
        <v>91</v>
      </c>
      <c r="B10" t="s">
        <v>92</v>
      </c>
      <c r="C10" t="s">
        <v>205</v>
      </c>
      <c r="D10" t="s">
        <v>206</v>
      </c>
      <c r="F10" t="s">
        <v>236</v>
      </c>
    </row>
    <row r="11" spans="1:9" x14ac:dyDescent="0.35">
      <c r="A11" t="s">
        <v>125</v>
      </c>
      <c r="B11" t="s">
        <v>127</v>
      </c>
      <c r="C11" t="s">
        <v>207</v>
      </c>
      <c r="D11" s="82" t="s">
        <v>208</v>
      </c>
      <c r="F11" t="s">
        <v>179</v>
      </c>
    </row>
    <row r="12" spans="1:9" ht="29" x14ac:dyDescent="0.35">
      <c r="A12" t="s">
        <v>95</v>
      </c>
      <c r="B12" s="82" t="s">
        <v>152</v>
      </c>
      <c r="C12" t="s">
        <v>209</v>
      </c>
      <c r="D12" t="s">
        <v>210</v>
      </c>
      <c r="F12" t="s">
        <v>237</v>
      </c>
    </row>
    <row r="13" spans="1:9" x14ac:dyDescent="0.35">
      <c r="A13" s="64" t="s">
        <v>103</v>
      </c>
      <c r="B13" s="64" t="s">
        <v>105</v>
      </c>
      <c r="C13" t="s">
        <v>93</v>
      </c>
      <c r="D13" t="s">
        <v>94</v>
      </c>
    </row>
    <row r="14" spans="1:9" x14ac:dyDescent="0.35">
      <c r="A14" s="64" t="s">
        <v>96</v>
      </c>
      <c r="B14" s="64" t="s">
        <v>97</v>
      </c>
      <c r="C14" t="s">
        <v>211</v>
      </c>
      <c r="D14" t="s">
        <v>212</v>
      </c>
    </row>
    <row r="15" spans="1:9" x14ac:dyDescent="0.35">
      <c r="A15" t="s">
        <v>219</v>
      </c>
      <c r="B15" t="s">
        <v>220</v>
      </c>
      <c r="C15" s="81" t="s">
        <v>213</v>
      </c>
      <c r="D15" s="81" t="s">
        <v>214</v>
      </c>
    </row>
    <row r="16" spans="1:9" x14ac:dyDescent="0.35">
      <c r="A16" s="64"/>
      <c r="B16" s="64"/>
      <c r="C16" t="s">
        <v>98</v>
      </c>
      <c r="D16" t="s">
        <v>99</v>
      </c>
    </row>
    <row r="17" spans="3:4" x14ac:dyDescent="0.35">
      <c r="C17" t="s">
        <v>107</v>
      </c>
      <c r="D17" t="s">
        <v>109</v>
      </c>
    </row>
    <row r="18" spans="3:4" x14ac:dyDescent="0.35">
      <c r="C18" s="64" t="s">
        <v>100</v>
      </c>
      <c r="D18" s="64" t="s">
        <v>101</v>
      </c>
    </row>
    <row r="19" spans="3:4" x14ac:dyDescent="0.35">
      <c r="C19" t="s">
        <v>183</v>
      </c>
      <c r="D19" t="s">
        <v>215</v>
      </c>
    </row>
  </sheetData>
  <pageMargins left="0.7" right="0.7" top="0.75" bottom="0.75" header="0.3" footer="0.3"/>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C40DB-BDCF-4242-9A64-D51404E1CDA7}">
  <dimension ref="A1:J25"/>
  <sheetViews>
    <sheetView zoomScale="90" zoomScaleNormal="90" workbookViewId="0">
      <selection activeCell="D10" sqref="D10"/>
    </sheetView>
  </sheetViews>
  <sheetFormatPr defaultRowHeight="14.5" x14ac:dyDescent="0.35"/>
  <cols>
    <col min="1" max="1" width="17.81640625" customWidth="1"/>
    <col min="2" max="2" width="39" customWidth="1"/>
    <col min="5" max="5" width="12.1796875" customWidth="1"/>
    <col min="7" max="7" width="32.1796875" customWidth="1"/>
  </cols>
  <sheetData>
    <row r="1" spans="1:5" ht="18.5" x14ac:dyDescent="0.45">
      <c r="A1" s="113" t="s">
        <v>71</v>
      </c>
      <c r="B1" s="113"/>
      <c r="C1" s="113"/>
      <c r="D1" s="113"/>
      <c r="E1" s="113"/>
    </row>
    <row r="2" spans="1:5" x14ac:dyDescent="0.35">
      <c r="A2" s="14" t="s">
        <v>61</v>
      </c>
      <c r="B2" s="14" t="s">
        <v>62</v>
      </c>
      <c r="C2" s="14" t="s">
        <v>55</v>
      </c>
      <c r="D2" s="14" t="s">
        <v>65</v>
      </c>
      <c r="E2" s="14" t="s">
        <v>5</v>
      </c>
    </row>
    <row r="3" spans="1:5" x14ac:dyDescent="0.35">
      <c r="A3" s="55" t="str">
        <f>'Study Plan'!A16</f>
        <v>CH-120</v>
      </c>
      <c r="B3" s="49" t="str">
        <f>'Study Plan'!B16</f>
        <v>General &amp; Inorganic Chemistry</v>
      </c>
      <c r="C3" s="49">
        <v>7.5</v>
      </c>
      <c r="D3" s="49" t="s">
        <v>66</v>
      </c>
      <c r="E3" s="49" t="s">
        <v>118</v>
      </c>
    </row>
    <row r="4" spans="1:5" x14ac:dyDescent="0.35">
      <c r="A4" s="55" t="str">
        <f>'Study Plan'!A14</f>
        <v>CH-100</v>
      </c>
      <c r="B4" s="49" t="str">
        <f>'Study Plan'!B14</f>
        <v>General Biochemistry</v>
      </c>
      <c r="C4" s="49">
        <v>7.5</v>
      </c>
      <c r="D4" s="49" t="s">
        <v>66</v>
      </c>
      <c r="E4" s="49" t="s">
        <v>118</v>
      </c>
    </row>
    <row r="5" spans="1:5" x14ac:dyDescent="0.35">
      <c r="A5" s="50" t="str">
        <f>'Study Plan'!A18</f>
        <v>CH-XXX</v>
      </c>
      <c r="B5" s="50" t="str">
        <f>'Study Plan'!B18</f>
        <v>Please select:</v>
      </c>
      <c r="C5" s="51">
        <v>7.5</v>
      </c>
      <c r="D5" s="51" t="s">
        <v>67</v>
      </c>
      <c r="E5" s="51" t="s">
        <v>118</v>
      </c>
    </row>
    <row r="6" spans="1:5" x14ac:dyDescent="0.35">
      <c r="A6" s="55" t="str">
        <f>'Study Plan'!A17</f>
        <v>CH-111</v>
      </c>
      <c r="B6" s="49" t="str">
        <f>'Study Plan'!B17</f>
        <v>General Organic Chemistry</v>
      </c>
      <c r="C6" s="49">
        <v>7.5</v>
      </c>
      <c r="D6" s="49" t="s">
        <v>66</v>
      </c>
      <c r="E6" s="49" t="s">
        <v>119</v>
      </c>
    </row>
    <row r="7" spans="1:5" x14ac:dyDescent="0.35">
      <c r="A7" s="55" t="str">
        <f>'Study Plan'!A15</f>
        <v>CH-103</v>
      </c>
      <c r="B7" s="49" t="str">
        <f>'Study Plan'!B15</f>
        <v>General Molecular and Cellular Biology</v>
      </c>
      <c r="C7" s="49">
        <v>7.5</v>
      </c>
      <c r="D7" s="49" t="s">
        <v>66</v>
      </c>
      <c r="E7" s="49" t="s">
        <v>119</v>
      </c>
    </row>
    <row r="8" spans="1:5" x14ac:dyDescent="0.35">
      <c r="A8" s="50" t="str">
        <f>'Study Plan'!A19</f>
        <v>CH-XXX</v>
      </c>
      <c r="B8" s="50" t="str">
        <f>'Study Plan'!B19</f>
        <v>Please select:</v>
      </c>
      <c r="C8" s="51">
        <v>7.5</v>
      </c>
      <c r="D8" s="51" t="s">
        <v>67</v>
      </c>
      <c r="E8" s="51" t="s">
        <v>119</v>
      </c>
    </row>
    <row r="10" spans="1:5" x14ac:dyDescent="0.35">
      <c r="A10" t="s">
        <v>110</v>
      </c>
      <c r="D10" s="52" t="str">
        <f>IF((A5="CH-132")*(A8="CH-133"),"Earth Sciences",IF((A5="CH-140")*(A8="CH-141"),"Physics",IF((A5="CH-150")*(A8="CH-151"),"Mathematics",IF((A5="CH-210")*(A8="CH-211"),"ECE",IF((A5="CH-221")*(A8="CH-222"),"RIS",IF((A5="CH-241")*(A8="CH-240"),"IEM",IF((A5="CH-310")*(A8="CH-311"),"GEM",IF((A5="CH-330")*(A8="CH-331"),"IRPH",IF((A5="CH-340")*(A8="CH-341"),"ISCP",IF((A5="CH-700")*(A8="CH-701"),"Data Science",IF((A5="SUS-101")*(A8="SUS-102"),"Sustainability","NONE")))))))))))</f>
        <v>NONE</v>
      </c>
    </row>
    <row r="12" spans="1:5" x14ac:dyDescent="0.35">
      <c r="A12" t="s">
        <v>76</v>
      </c>
      <c r="D12" s="52" t="str">
        <f>IF(A5="CH-330","IRPH, BCCB or MCCB",IF(A5="CH-340","ISCP, BCCB or MCCB","BCCB or MCCB"))</f>
        <v>BCCB or MCCB</v>
      </c>
    </row>
    <row r="14" spans="1:5" x14ac:dyDescent="0.35">
      <c r="A14" t="s">
        <v>77</v>
      </c>
      <c r="D14" s="52" t="str">
        <f>IF((A5="CH-330")*(A8="CH-331"),"IRPH, BCCB or MCCB",IF((A5="CH-340")*(A8="CH-341"),"ISCP, BCCB or MCCB","BCCB or MCCB"))</f>
        <v>BCCB or MCCB</v>
      </c>
    </row>
    <row r="17" spans="1:10" ht="18.5" x14ac:dyDescent="0.45">
      <c r="A17" s="113" t="s">
        <v>78</v>
      </c>
      <c r="B17" s="113"/>
      <c r="C17" s="113"/>
      <c r="D17" s="113"/>
      <c r="E17" s="113"/>
    </row>
    <row r="18" spans="1:10" x14ac:dyDescent="0.35">
      <c r="A18" s="14" t="s">
        <v>61</v>
      </c>
      <c r="B18" s="14" t="s">
        <v>62</v>
      </c>
      <c r="C18" s="14" t="s">
        <v>55</v>
      </c>
      <c r="D18" s="14" t="s">
        <v>65</v>
      </c>
      <c r="E18" s="14" t="s">
        <v>5</v>
      </c>
    </row>
    <row r="19" spans="1:10" x14ac:dyDescent="0.35">
      <c r="A19" s="56" t="str">
        <f>'Study Plan'!A38</f>
        <v>CTMS-MET-07</v>
      </c>
      <c r="B19" s="57" t="str">
        <f>'Study Plan'!B38</f>
        <v xml:space="preserve">Mathematical Concepts for the Sciences </v>
      </c>
      <c r="C19" s="42">
        <v>5</v>
      </c>
      <c r="D19" s="40" t="s">
        <v>66</v>
      </c>
      <c r="E19" s="7" t="s">
        <v>118</v>
      </c>
      <c r="J19" s="53"/>
    </row>
    <row r="20" spans="1:10" x14ac:dyDescent="0.35">
      <c r="A20" s="56" t="str">
        <f>'Study Plan'!A39</f>
        <v>CTMS-SCI-17</v>
      </c>
      <c r="B20" s="57" t="str">
        <f>'Study Plan'!B39</f>
        <v>Physics for the Natural Sciences</v>
      </c>
      <c r="C20" s="42">
        <v>5</v>
      </c>
      <c r="D20" s="40" t="s">
        <v>66</v>
      </c>
      <c r="E20" s="7" t="s">
        <v>119</v>
      </c>
    </row>
    <row r="22" spans="1:10" ht="18.5" x14ac:dyDescent="0.45">
      <c r="A22" s="113" t="s">
        <v>111</v>
      </c>
      <c r="B22" s="113"/>
      <c r="C22" s="113"/>
      <c r="D22" s="113"/>
      <c r="E22" s="113"/>
    </row>
    <row r="23" spans="1:10" x14ac:dyDescent="0.35">
      <c r="A23" s="14" t="s">
        <v>61</v>
      </c>
      <c r="B23" s="14" t="s">
        <v>62</v>
      </c>
      <c r="C23" s="14" t="s">
        <v>55</v>
      </c>
      <c r="D23" s="14" t="s">
        <v>65</v>
      </c>
      <c r="E23" s="14" t="s">
        <v>5</v>
      </c>
    </row>
    <row r="24" spans="1:10" ht="29" x14ac:dyDescent="0.35">
      <c r="A24" s="58" t="str">
        <f>'Study Plan'!A47</f>
        <v>CTLA-GER-XX/ CTHU-HUM-XXX</v>
      </c>
      <c r="B24" s="58" t="str">
        <f>'Study Plan'!B47</f>
        <v>Please select:</v>
      </c>
      <c r="C24" s="59">
        <v>2.5</v>
      </c>
      <c r="D24" s="59" t="s">
        <v>67</v>
      </c>
      <c r="E24" s="60" t="s">
        <v>118</v>
      </c>
    </row>
    <row r="25" spans="1:10" ht="29" x14ac:dyDescent="0.35">
      <c r="A25" s="58" t="str">
        <f>'Study Plan'!A48</f>
        <v>CTLA-GER-XX/ CTHU-HUM-XXX</v>
      </c>
      <c r="B25" s="58" t="str">
        <f>'Study Plan'!B48</f>
        <v>Please select:</v>
      </c>
      <c r="C25" s="59">
        <v>2.5</v>
      </c>
      <c r="D25" s="59" t="s">
        <v>67</v>
      </c>
      <c r="E25" s="60" t="s">
        <v>119</v>
      </c>
    </row>
  </sheetData>
  <mergeCells count="3">
    <mergeCell ref="A1:E1"/>
    <mergeCell ref="A17:E17"/>
    <mergeCell ref="A22:E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8AB36-2035-4C62-BC1A-21DDC14D0E04}">
  <dimension ref="A1:B12"/>
  <sheetViews>
    <sheetView workbookViewId="0">
      <selection activeCell="G27" sqref="G27"/>
    </sheetView>
  </sheetViews>
  <sheetFormatPr defaultRowHeight="14.5" x14ac:dyDescent="0.35"/>
  <cols>
    <col min="1" max="1" width="12.1796875" customWidth="1"/>
    <col min="2" max="2" width="13.90625" customWidth="1"/>
  </cols>
  <sheetData>
    <row r="1" spans="1:2" x14ac:dyDescent="0.35">
      <c r="A1" t="s">
        <v>5</v>
      </c>
      <c r="B1" t="s">
        <v>63</v>
      </c>
    </row>
    <row r="3" spans="1:2" x14ac:dyDescent="0.35">
      <c r="A3" s="43" t="s">
        <v>118</v>
      </c>
      <c r="B3" s="43">
        <f>SUMIF('Study Plan'!I$14:I$82, 'Workload Balance'!A3, 'Study Plan'!C$14:C$82)</f>
        <v>30</v>
      </c>
    </row>
    <row r="4" spans="1:2" x14ac:dyDescent="0.35">
      <c r="A4" s="43" t="s">
        <v>119</v>
      </c>
      <c r="B4" s="43">
        <f>SUMIF('Study Plan'!I$14:I$82, 'Workload Balance'!A4, 'Study Plan'!C$14:C$82)</f>
        <v>30</v>
      </c>
    </row>
    <row r="5" spans="1:2" x14ac:dyDescent="0.35">
      <c r="A5" s="43" t="s">
        <v>181</v>
      </c>
      <c r="B5" s="43">
        <f>SUMIF('Study Plan'!I$14:I$82, 'Workload Balance'!A5, 'Study Plan'!C$14:C$82)</f>
        <v>0</v>
      </c>
    </row>
    <row r="6" spans="1:2" x14ac:dyDescent="0.35">
      <c r="A6" s="43" t="s">
        <v>182</v>
      </c>
      <c r="B6" s="43">
        <f>SUMIF('Study Plan'!I$14:I$82, 'Workload Balance'!A6, 'Study Plan'!C$14:C$82)</f>
        <v>0</v>
      </c>
    </row>
    <row r="7" spans="1:2" x14ac:dyDescent="0.35">
      <c r="A7" s="43" t="s">
        <v>184</v>
      </c>
      <c r="B7" s="43">
        <f>SUMIF('Study Plan'!I$14:I$82, 'Workload Balance'!A7, 'Study Plan'!C$14:C$82)</f>
        <v>0</v>
      </c>
    </row>
    <row r="8" spans="1:2" x14ac:dyDescent="0.35">
      <c r="A8" s="43" t="s">
        <v>185</v>
      </c>
      <c r="B8" s="43">
        <f>SUMIF('Study Plan'!I$14:I$82, 'Workload Balance'!A8, 'Study Plan'!C$14:C$82)</f>
        <v>0</v>
      </c>
    </row>
    <row r="9" spans="1:2" x14ac:dyDescent="0.35">
      <c r="A9" s="43" t="s">
        <v>196</v>
      </c>
      <c r="B9" s="43">
        <f>SUMIF('Study Plan'!I$14:I$82, 'Workload Balance'!A9, 'Study Plan'!C$14:C$82)</f>
        <v>0</v>
      </c>
    </row>
    <row r="10" spans="1:2" x14ac:dyDescent="0.35">
      <c r="A10" s="43" t="s">
        <v>197</v>
      </c>
      <c r="B10" s="43">
        <f>SUMIF('Study Plan'!I$14:I$82, 'Workload Balance'!A10, 'Study Plan'!C$14:C$82)</f>
        <v>0</v>
      </c>
    </row>
    <row r="11" spans="1:2" ht="15" thickBot="1" x14ac:dyDescent="0.4">
      <c r="A11" s="44"/>
      <c r="B11" s="44"/>
    </row>
    <row r="12" spans="1:2" x14ac:dyDescent="0.35">
      <c r="A12" t="s">
        <v>64</v>
      </c>
      <c r="B12">
        <f>SUM(B3:B10)</f>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zoomScale="90" zoomScaleNormal="90" workbookViewId="0">
      <selection sqref="A1:D1"/>
    </sheetView>
  </sheetViews>
  <sheetFormatPr defaultRowHeight="14.5" x14ac:dyDescent="0.35"/>
  <cols>
    <col min="1" max="1" width="21.6328125" customWidth="1"/>
    <col min="2" max="2" width="25.81640625" customWidth="1"/>
    <col min="3" max="3" width="9.1796875" customWidth="1"/>
    <col min="4" max="4" width="37.90625" customWidth="1"/>
    <col min="5" max="5" width="8.08984375" customWidth="1"/>
    <col min="8" max="8" width="43.36328125" customWidth="1"/>
  </cols>
  <sheetData>
    <row r="1" spans="1:5" ht="18.5" x14ac:dyDescent="0.45">
      <c r="A1" s="113" t="s">
        <v>43</v>
      </c>
      <c r="B1" s="113"/>
      <c r="C1" s="113"/>
      <c r="D1" s="113"/>
    </row>
    <row r="2" spans="1:5" ht="18.5" x14ac:dyDescent="0.45">
      <c r="A2" s="13"/>
      <c r="B2" s="13"/>
      <c r="C2" s="13"/>
      <c r="D2" s="13"/>
    </row>
    <row r="4" spans="1:5" x14ac:dyDescent="0.35">
      <c r="A4" s="14" t="s">
        <v>44</v>
      </c>
      <c r="B4" s="14" t="s">
        <v>45</v>
      </c>
    </row>
    <row r="5" spans="1:5" ht="42" customHeight="1" x14ac:dyDescent="0.35">
      <c r="A5" s="25" t="s">
        <v>61</v>
      </c>
      <c r="B5" s="25" t="s">
        <v>62</v>
      </c>
      <c r="C5" s="26" t="s">
        <v>18</v>
      </c>
      <c r="D5" s="26" t="s">
        <v>172</v>
      </c>
      <c r="E5" s="26" t="s">
        <v>47</v>
      </c>
    </row>
    <row r="6" spans="1:5" x14ac:dyDescent="0.35">
      <c r="A6" s="8"/>
      <c r="B6" s="8"/>
      <c r="C6" s="40"/>
      <c r="D6" s="8"/>
      <c r="E6" s="8"/>
    </row>
    <row r="7" spans="1:5" x14ac:dyDescent="0.35">
      <c r="A7" s="8"/>
      <c r="B7" s="8"/>
      <c r="C7" s="40"/>
      <c r="D7" s="8"/>
      <c r="E7" s="8"/>
    </row>
    <row r="8" spans="1:5" x14ac:dyDescent="0.35">
      <c r="A8" s="8"/>
      <c r="B8" s="8"/>
      <c r="C8" s="40"/>
      <c r="D8" s="8"/>
      <c r="E8" s="8"/>
    </row>
    <row r="9" spans="1:5" x14ac:dyDescent="0.35">
      <c r="A9" s="8"/>
      <c r="B9" s="8"/>
      <c r="C9" s="40"/>
      <c r="D9" s="8"/>
      <c r="E9" s="8"/>
    </row>
    <row r="10" spans="1:5" x14ac:dyDescent="0.35">
      <c r="A10" s="8"/>
      <c r="B10" s="8"/>
      <c r="C10" s="40"/>
      <c r="D10" s="8"/>
      <c r="E10" s="8"/>
    </row>
    <row r="11" spans="1:5" x14ac:dyDescent="0.35">
      <c r="A11" s="8"/>
      <c r="B11" s="8"/>
      <c r="C11" s="40"/>
      <c r="D11" s="8"/>
      <c r="E11" s="8"/>
    </row>
    <row r="12" spans="1:5" x14ac:dyDescent="0.35">
      <c r="A12" s="8"/>
      <c r="B12" s="8"/>
      <c r="C12" s="40"/>
      <c r="D12" s="8"/>
      <c r="E12" s="8"/>
    </row>
    <row r="13" spans="1:5" x14ac:dyDescent="0.35">
      <c r="A13" s="8"/>
      <c r="B13" s="8"/>
      <c r="C13" s="40"/>
      <c r="D13" s="8"/>
      <c r="E13" s="8"/>
    </row>
    <row r="14" spans="1:5" x14ac:dyDescent="0.35">
      <c r="A14" s="8"/>
      <c r="B14" s="8"/>
      <c r="C14" s="40"/>
      <c r="D14" s="8"/>
      <c r="E14" s="8"/>
    </row>
    <row r="15" spans="1:5" x14ac:dyDescent="0.35">
      <c r="A15" s="8"/>
      <c r="B15" s="8"/>
      <c r="C15" s="40"/>
      <c r="D15" s="8"/>
      <c r="E15" s="8"/>
    </row>
    <row r="16" spans="1:5" x14ac:dyDescent="0.35">
      <c r="A16" s="8"/>
      <c r="B16" s="8"/>
      <c r="C16" s="40"/>
      <c r="D16" s="8"/>
      <c r="E16" s="8"/>
    </row>
    <row r="17" spans="1:5" x14ac:dyDescent="0.35">
      <c r="A17" s="8"/>
      <c r="B17" s="8"/>
      <c r="C17" s="40"/>
      <c r="D17" s="8"/>
      <c r="E17" s="8"/>
    </row>
    <row r="18" spans="1:5" x14ac:dyDescent="0.35">
      <c r="A18" s="8"/>
      <c r="B18" s="8"/>
      <c r="C18" s="40"/>
      <c r="D18" s="8"/>
      <c r="E18" s="8"/>
    </row>
    <row r="19" spans="1:5" x14ac:dyDescent="0.35">
      <c r="A19" s="8"/>
      <c r="B19" s="8"/>
      <c r="C19" s="40"/>
      <c r="D19" s="8"/>
      <c r="E19" s="8"/>
    </row>
    <row r="21" spans="1:5" x14ac:dyDescent="0.35">
      <c r="B21" s="14" t="s">
        <v>48</v>
      </c>
      <c r="C21" s="28">
        <f>SUM(C6:C19)</f>
        <v>0</v>
      </c>
    </row>
    <row r="24" spans="1:5" x14ac:dyDescent="0.35">
      <c r="A24" s="14" t="s">
        <v>49</v>
      </c>
      <c r="B24" s="14" t="s">
        <v>45</v>
      </c>
    </row>
    <row r="25" spans="1:5" ht="43.25" customHeight="1" x14ac:dyDescent="0.35">
      <c r="A25" s="25" t="s">
        <v>61</v>
      </c>
      <c r="B25" s="25" t="s">
        <v>46</v>
      </c>
      <c r="C25" s="26" t="s">
        <v>18</v>
      </c>
      <c r="D25" s="26" t="s">
        <v>172</v>
      </c>
      <c r="E25" s="26" t="s">
        <v>47</v>
      </c>
    </row>
    <row r="26" spans="1:5" x14ac:dyDescent="0.35">
      <c r="A26" s="8"/>
      <c r="B26" s="8"/>
      <c r="C26" s="40"/>
      <c r="D26" s="8"/>
      <c r="E26" s="8"/>
    </row>
    <row r="27" spans="1:5" x14ac:dyDescent="0.35">
      <c r="A27" s="8"/>
      <c r="B27" s="8"/>
      <c r="C27" s="40"/>
      <c r="D27" s="8"/>
      <c r="E27" s="8"/>
    </row>
    <row r="28" spans="1:5" x14ac:dyDescent="0.35">
      <c r="A28" s="8"/>
      <c r="B28" s="8"/>
      <c r="C28" s="40"/>
      <c r="D28" s="8"/>
      <c r="E28" s="8"/>
    </row>
    <row r="29" spans="1:5" x14ac:dyDescent="0.35">
      <c r="A29" s="8"/>
      <c r="B29" s="8"/>
      <c r="C29" s="40"/>
      <c r="D29" s="8"/>
      <c r="E29" s="8"/>
    </row>
    <row r="30" spans="1:5" x14ac:dyDescent="0.35">
      <c r="A30" s="8"/>
      <c r="B30" s="8"/>
      <c r="C30" s="40"/>
      <c r="D30" s="8"/>
      <c r="E30" s="8"/>
    </row>
    <row r="31" spans="1:5" x14ac:dyDescent="0.35">
      <c r="A31" s="8"/>
      <c r="B31" s="8"/>
      <c r="C31" s="40"/>
      <c r="D31" s="8"/>
      <c r="E31" s="8"/>
    </row>
    <row r="32" spans="1:5" x14ac:dyDescent="0.35">
      <c r="A32" s="8"/>
      <c r="B32" s="8"/>
      <c r="C32" s="40"/>
      <c r="D32" s="8"/>
      <c r="E32" s="8"/>
    </row>
    <row r="33" spans="1:5" x14ac:dyDescent="0.35">
      <c r="A33" s="8"/>
      <c r="B33" s="8"/>
      <c r="C33" s="40"/>
      <c r="D33" s="8"/>
      <c r="E33" s="8"/>
    </row>
    <row r="34" spans="1:5" x14ac:dyDescent="0.35">
      <c r="A34" s="8"/>
      <c r="B34" s="8"/>
      <c r="C34" s="40"/>
      <c r="D34" s="8"/>
      <c r="E34" s="8"/>
    </row>
    <row r="35" spans="1:5" x14ac:dyDescent="0.35">
      <c r="A35" s="8"/>
      <c r="B35" s="8"/>
      <c r="C35" s="40"/>
      <c r="D35" s="8"/>
      <c r="E35" s="8"/>
    </row>
    <row r="36" spans="1:5" x14ac:dyDescent="0.35">
      <c r="A36" s="8"/>
      <c r="B36" s="8"/>
      <c r="C36" s="40"/>
      <c r="D36" s="8"/>
      <c r="E36" s="8"/>
    </row>
    <row r="37" spans="1:5" x14ac:dyDescent="0.35">
      <c r="A37" s="8"/>
      <c r="B37" s="8"/>
      <c r="C37" s="40"/>
      <c r="D37" s="8"/>
      <c r="E37" s="8"/>
    </row>
    <row r="38" spans="1:5" x14ac:dyDescent="0.35">
      <c r="A38" s="8"/>
      <c r="B38" s="8"/>
      <c r="C38" s="40"/>
      <c r="D38" s="8"/>
      <c r="E38" s="8"/>
    </row>
    <row r="39" spans="1:5" x14ac:dyDescent="0.35">
      <c r="A39" s="8"/>
      <c r="B39" s="8"/>
      <c r="C39" s="40"/>
      <c r="D39" s="8"/>
      <c r="E39" s="8"/>
    </row>
    <row r="41" spans="1:5" x14ac:dyDescent="0.35">
      <c r="B41" s="14" t="s">
        <v>50</v>
      </c>
      <c r="C41" s="28">
        <f>SUM(C26:C39)</f>
        <v>0</v>
      </c>
    </row>
    <row r="42" spans="1:5" x14ac:dyDescent="0.35">
      <c r="C42" s="28"/>
    </row>
    <row r="43" spans="1:5" x14ac:dyDescent="0.35">
      <c r="B43" s="14" t="s">
        <v>51</v>
      </c>
      <c r="C43" s="28">
        <f>C21+C41</f>
        <v>0</v>
      </c>
      <c r="D43" s="27" t="s">
        <v>52</v>
      </c>
      <c r="E43" s="28">
        <f>'Study Plan'!$B$85+'Extension Semesters'!C43</f>
        <v>0</v>
      </c>
    </row>
    <row r="45" spans="1:5" ht="15" thickBot="1" x14ac:dyDescent="0.4"/>
    <row r="46" spans="1:5" x14ac:dyDescent="0.35">
      <c r="A46" s="30"/>
      <c r="B46" s="31"/>
      <c r="C46" s="31"/>
      <c r="D46" s="31"/>
      <c r="E46" s="32"/>
    </row>
    <row r="47" spans="1:5" ht="15" thickBot="1" x14ac:dyDescent="0.4">
      <c r="A47" s="33" t="s">
        <v>54</v>
      </c>
      <c r="B47" s="14"/>
      <c r="C47" s="34"/>
      <c r="E47" s="35"/>
    </row>
    <row r="48" spans="1:5" ht="15" thickBot="1" x14ac:dyDescent="0.4">
      <c r="A48" s="36"/>
      <c r="B48" s="37"/>
      <c r="C48" s="37"/>
      <c r="D48" s="37"/>
      <c r="E48" s="38"/>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F3B133-A314-453E-9D5E-60C21632C959}">
  <ds:schemaRef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4bb8972d-6d46-4074-a72f-dd9edcc01ebb"/>
    <ds:schemaRef ds:uri="05874585-1011-4c02-bdbc-8de0eed46875"/>
    <ds:schemaRef ds:uri="http://www.w3.org/XML/1998/namespace"/>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A1263A55-E574-4ACF-9070-4D8DE992ED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b8972d-6d46-4074-a72f-dd9edcc01ebb"/>
    <ds:schemaRef ds:uri="05874585-1011-4c02-bdbc-8de0eed468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AB5168-7233-417C-BC4D-F64E86BAA2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Study Plan</vt:lpstr>
      <vt:lpstr>Lists</vt:lpstr>
      <vt:lpstr>Entry Advising Form</vt:lpstr>
      <vt:lpstr>Workload Balance</vt:lpstr>
      <vt:lpstr>Extension Semesters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Ahrens, Mareike</dc:creator>
  <cp:lastModifiedBy>Azartseva, Alina</cp:lastModifiedBy>
  <cp:lastPrinted>2019-12-05T14:06:50Z</cp:lastPrinted>
  <dcterms:created xsi:type="dcterms:W3CDTF">2019-11-26T14:01:12Z</dcterms:created>
  <dcterms:modified xsi:type="dcterms:W3CDTF">2026-08-24T11:39:32Z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593100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