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autoCompressPictures="0"/>
  <mc:AlternateContent xmlns:mc="http://schemas.openxmlformats.org/markup-compatibility/2006">
    <mc:Choice Requires="x15">
      <x15ac:absPath xmlns:x15ac="http://schemas.microsoft.com/office/spreadsheetml/2010/11/ac" url="https://constructoruniversity.sharepoint.com/sites/AcademicAdvising-AASInternalOnly/Shared Documents/AAS Internal Only/CURRENT CASES/Entry Advising Forms/F 26/"/>
    </mc:Choice>
  </mc:AlternateContent>
  <xr:revisionPtr revIDLastSave="894" documentId="13_ncr:1_{FE770551-8AB9-4F5B-984B-55E4DE83519A}" xr6:coauthVersionLast="47" xr6:coauthVersionMax="47" xr10:uidLastSave="{B7C2609F-EE09-4E19-B848-9DC567FBAB4C}"/>
  <bookViews>
    <workbookView xWindow="30915" yWindow="1830" windowWidth="23760" windowHeight="12720" xr2:uid="{00000000-000D-0000-FFFF-FFFF00000000}"/>
  </bookViews>
  <sheets>
    <sheet name="Study Plan" sheetId="1" r:id="rId1"/>
    <sheet name="Lists" sheetId="5" state="hidden" r:id="rId2"/>
    <sheet name="Entry Advising Form" sheetId="4" r:id="rId3"/>
    <sheet name="Workload Balance" sheetId="3" r:id="rId4"/>
    <sheet name="Extension Semester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2" i="1" l="1"/>
  <c r="E102" i="1"/>
  <c r="F101" i="1"/>
  <c r="E101" i="1"/>
  <c r="F100" i="1"/>
  <c r="E100" i="1"/>
  <c r="F99" i="1"/>
  <c r="E99" i="1"/>
  <c r="F98" i="1"/>
  <c r="E98" i="1"/>
  <c r="F97" i="1"/>
  <c r="E97" i="1"/>
  <c r="F96" i="1"/>
  <c r="E96" i="1"/>
  <c r="F95" i="1"/>
  <c r="E95" i="1"/>
  <c r="F94" i="1"/>
  <c r="E94" i="1"/>
  <c r="A19" i="1"/>
  <c r="A8" i="4" s="1"/>
  <c r="A18" i="1"/>
  <c r="A5" i="4" s="1"/>
  <c r="F56" i="1"/>
  <c r="E56" i="1"/>
  <c r="F55" i="1"/>
  <c r="E55" i="1"/>
  <c r="F54" i="1"/>
  <c r="E54" i="1"/>
  <c r="F53" i="1"/>
  <c r="E53" i="1"/>
  <c r="F52" i="1"/>
  <c r="E52" i="1"/>
  <c r="F51" i="1"/>
  <c r="E51" i="1"/>
  <c r="F50" i="1"/>
  <c r="E50" i="1"/>
  <c r="B7" i="3"/>
  <c r="B9" i="3"/>
  <c r="B8" i="3"/>
  <c r="B6" i="3"/>
  <c r="B5" i="3"/>
  <c r="B4" i="3"/>
  <c r="B3" i="3"/>
  <c r="F46" i="1"/>
  <c r="E46" i="1"/>
  <c r="A46" i="1"/>
  <c r="A25" i="4"/>
  <c r="F45" i="1"/>
  <c r="E45" i="1"/>
  <c r="A45" i="1"/>
  <c r="A24" i="4" s="1"/>
  <c r="A38" i="1"/>
  <c r="A20" i="4" s="1"/>
  <c r="A37" i="1"/>
  <c r="A19" i="4" s="1"/>
  <c r="F19" i="1"/>
  <c r="E19" i="1"/>
  <c r="F15" i="1"/>
  <c r="F16" i="1"/>
  <c r="F17" i="1"/>
  <c r="E15" i="1"/>
  <c r="E16" i="1"/>
  <c r="E17" i="1"/>
  <c r="F24" i="1"/>
  <c r="F25" i="1"/>
  <c r="F26" i="1"/>
  <c r="F27" i="1"/>
  <c r="F28" i="1"/>
  <c r="F29" i="1"/>
  <c r="F30" i="1"/>
  <c r="E24" i="1"/>
  <c r="E25" i="1"/>
  <c r="E26" i="1"/>
  <c r="E27" i="1"/>
  <c r="E28" i="1"/>
  <c r="E29" i="1"/>
  <c r="E30" i="1"/>
  <c r="A40" i="1"/>
  <c r="B10" i="3"/>
  <c r="B11" i="3"/>
  <c r="F66" i="1"/>
  <c r="E66" i="1"/>
  <c r="F65" i="1"/>
  <c r="E65" i="1"/>
  <c r="F64" i="1"/>
  <c r="E64" i="1"/>
  <c r="F63" i="1"/>
  <c r="E63" i="1"/>
  <c r="F62" i="1"/>
  <c r="E62" i="1"/>
  <c r="F61" i="1"/>
  <c r="E61" i="1"/>
  <c r="F60" i="1"/>
  <c r="E60" i="1"/>
  <c r="B25" i="4"/>
  <c r="B24" i="4"/>
  <c r="B8" i="4"/>
  <c r="B5" i="4"/>
  <c r="B7" i="4"/>
  <c r="A7" i="4"/>
  <c r="B6" i="4"/>
  <c r="A6" i="4"/>
  <c r="B4" i="4"/>
  <c r="A4" i="4"/>
  <c r="B3" i="4"/>
  <c r="A3" i="4"/>
  <c r="F18" i="1"/>
  <c r="E18" i="1"/>
  <c r="F14" i="1"/>
  <c r="E14" i="1"/>
  <c r="F83" i="1"/>
  <c r="F82" i="1"/>
  <c r="E83" i="1"/>
  <c r="E82" i="1"/>
  <c r="F70" i="1"/>
  <c r="F71" i="1"/>
  <c r="F72" i="1"/>
  <c r="E70" i="1"/>
  <c r="E71" i="1"/>
  <c r="E72" i="1"/>
  <c r="F38" i="1"/>
  <c r="F39" i="1"/>
  <c r="F40" i="1"/>
  <c r="F37" i="1"/>
  <c r="E38" i="1"/>
  <c r="E39" i="1"/>
  <c r="E40" i="1"/>
  <c r="E37" i="1"/>
  <c r="F31" i="1"/>
  <c r="F32" i="1"/>
  <c r="F33" i="1"/>
  <c r="E31" i="1"/>
  <c r="E32" i="1"/>
  <c r="E33" i="1"/>
  <c r="E23" i="1"/>
  <c r="F23" i="1"/>
  <c r="C41" i="2"/>
  <c r="C21" i="2"/>
  <c r="C43" i="2"/>
  <c r="I87" i="1" l="1"/>
  <c r="K90" i="1" s="1"/>
  <c r="B87" i="1"/>
  <c r="E43" i="2" s="1"/>
  <c r="D14" i="4"/>
  <c r="D12" i="4"/>
  <c r="B13" i="3"/>
  <c r="D10" i="4"/>
  <c r="K8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Abo Alatta, Nina</author>
    <author>Ahrens, Mareike</author>
  </authors>
  <commentList>
    <comment ref="D14" authorId="0" shapeId="0" xr:uid="{D0D94E93-A75B-4AAB-BF19-FAFE8FE089E4}">
      <text>
        <r>
          <rPr>
            <b/>
            <sz val="9"/>
            <color indexed="81"/>
            <rFont val="Tahoma"/>
            <family val="2"/>
          </rPr>
          <t xml:space="preserve">Please select "Earned" from the drop-down menu </t>
        </r>
        <r>
          <rPr>
            <b/>
            <u/>
            <sz val="9"/>
            <color indexed="81"/>
            <rFont val="Tahoma"/>
            <family val="2"/>
          </rPr>
          <t>only for modules you have already completed and passed!</t>
        </r>
        <r>
          <rPr>
            <b/>
            <sz val="9"/>
            <color indexed="81"/>
            <rFont val="Tahoma"/>
            <family val="2"/>
          </rPr>
          <t xml:space="preserve">
For modules you haven't taken yet/modules which you are currently taking or for incomplete modules please select "Planned".</t>
        </r>
      </text>
    </comment>
    <comment ref="B19" authorId="0" shapeId="0" xr:uid="{5ED30789-DA69-439E-AE62-960DF770AE71}">
      <text>
        <r>
          <rPr>
            <b/>
            <sz val="9"/>
            <color indexed="81"/>
            <rFont val="Tahoma"/>
            <family val="2"/>
          </rPr>
          <t>For students not completing a minor, either "Object-Oriented Programming and Design" OR "Safe and Concurrent Programming using Rust" are mandatory. Prerequisite: passing CH-230</t>
        </r>
      </text>
    </comment>
    <comment ref="I21" authorId="0" shapeId="0" xr:uid="{618FB61F-F785-4364-8DA0-A47123DD14F6}">
      <text>
        <r>
          <rPr>
            <b/>
            <sz val="9"/>
            <color indexed="81"/>
            <rFont val="Tahoma"/>
            <family val="2"/>
          </rPr>
          <t>Either select all CS Core modules or replace 15 CP of "me" modules with minor Core modules.
The Study Program Handbooks list the default minor modules and their respective CPs</t>
        </r>
        <r>
          <rPr>
            <sz val="9"/>
            <color indexed="81"/>
            <rFont val="Tahoma"/>
            <family val="2"/>
          </rPr>
          <t xml:space="preserve">
</t>
        </r>
      </text>
    </comment>
    <comment ref="A37" authorId="0" shapeId="0" xr:uid="{4CFAC3C7-3BB6-4115-A461-61A67C787453}">
      <text>
        <r>
          <rPr>
            <b/>
            <sz val="9"/>
            <color indexed="81"/>
            <rFont val="Tahoma"/>
            <family val="2"/>
          </rPr>
          <t>Matrix Algebra &amp; Advanced Calculus I &amp; II only recommended for students with a strong mathematical background</t>
        </r>
        <r>
          <rPr>
            <sz val="9"/>
            <color indexed="81"/>
            <rFont val="Tahoma"/>
            <family val="2"/>
          </rPr>
          <t xml:space="preserve">
</t>
        </r>
      </text>
    </comment>
    <comment ref="F60" authorId="0" shapeId="0" xr:uid="{73A8E240-05AC-42C1-B894-91F66E3112DE}">
      <text>
        <r>
          <rPr>
            <b/>
            <sz val="9"/>
            <color indexed="81"/>
            <rFont val="Tahoma"/>
            <family val="2"/>
          </rPr>
          <t xml:space="preserve">Please make sure you have followed the official registration procedure and to submitted the relevant documents to CSC.
</t>
        </r>
        <r>
          <rPr>
            <sz val="9"/>
            <color indexed="81"/>
            <rFont val="Tahoma"/>
            <family val="2"/>
          </rPr>
          <t xml:space="preserve">
</t>
        </r>
        <r>
          <rPr>
            <b/>
            <sz val="9"/>
            <color indexed="81"/>
            <rFont val="Tahoma"/>
            <family val="2"/>
          </rPr>
          <t>The CSC seminars are module achievements for the internship module You will be automatically registered for the mandatory courses but need to register yourself for the mandatory elective "Soft Skills" seminars.</t>
        </r>
      </text>
    </comment>
    <comment ref="B94" authorId="1" shapeId="0" xr:uid="{00000000-0006-0000-0000-000006000000}">
      <text>
        <r>
          <rPr>
            <b/>
            <sz val="9"/>
            <color indexed="81"/>
            <rFont val="Tahoma"/>
            <family val="2"/>
          </rPr>
          <t xml:space="preserve">Please list here any further modules/audit modules you have taken.
Courses/modules which you took for your old major and which cannot count towards your new major should also be listed here. </t>
        </r>
        <r>
          <rPr>
            <sz val="9"/>
            <color indexed="81"/>
            <rFont val="Tahoma"/>
            <family val="2"/>
          </rPr>
          <t xml:space="preserve">
</t>
        </r>
      </text>
    </comment>
  </commentList>
</comments>
</file>

<file path=xl/sharedStrings.xml><?xml version="1.0" encoding="utf-8"?>
<sst xmlns="http://schemas.openxmlformats.org/spreadsheetml/2006/main" count="522" uniqueCount="233">
  <si>
    <t xml:space="preserve">Study Plan for </t>
  </si>
  <si>
    <t>PLEASE READ THIS SECTION FIRST! Important notes for filling in the template:</t>
  </si>
  <si>
    <t>Credits earned</t>
  </si>
  <si>
    <t>Module number</t>
  </si>
  <si>
    <t>Module name</t>
  </si>
  <si>
    <t>Semester</t>
  </si>
  <si>
    <t>CHOICE modules</t>
  </si>
  <si>
    <t>CORE modules</t>
  </si>
  <si>
    <t>Internship/Start-up and Career Skills</t>
  </si>
  <si>
    <t>CA-INT-900-0</t>
  </si>
  <si>
    <t>Specialization modules</t>
  </si>
  <si>
    <t>Bachelor Thesis &amp; Seminar</t>
  </si>
  <si>
    <t xml:space="preserve">Total Credits required: 45 </t>
  </si>
  <si>
    <t>Total Credits required: 15</t>
  </si>
  <si>
    <t>Note: Only for extra credits taken on top of the 180 ECTS required for your major!</t>
  </si>
  <si>
    <t>Thesis</t>
  </si>
  <si>
    <t>Seminar</t>
  </si>
  <si>
    <t>Usually, you should not plan for more than 35 ECTS/semester. Try to split the courseload in such a way that all semesters are more or less balanced. Don't forget about the possibility to attend courses during the Intersession.</t>
  </si>
  <si>
    <t>Credits planned</t>
  </si>
  <si>
    <t xml:space="preserve">Credits earned: </t>
  </si>
  <si>
    <t xml:space="preserve">Credits planned: </t>
  </si>
  <si>
    <t>Total credits for major:</t>
  </si>
  <si>
    <t>CH-XXX</t>
  </si>
  <si>
    <t>CO-XXX</t>
  </si>
  <si>
    <t xml:space="preserve">Minor </t>
  </si>
  <si>
    <t>Fall xxxx</t>
  </si>
  <si>
    <t>Spring xxxx</t>
  </si>
  <si>
    <t>Specialization</t>
  </si>
  <si>
    <t>Remaining semesters:</t>
  </si>
  <si>
    <t>Minor:</t>
  </si>
  <si>
    <t xml:space="preserve">(Where applicable) Old Major/ Minor:  </t>
  </si>
  <si>
    <t>Study Abroad</t>
  </si>
  <si>
    <t>yes / no</t>
  </si>
  <si>
    <t>Fill in any mandatory elective / minor modules and the "credit earned" /"credits Planned" columns and print the document only once you have finished.  Do not forget your name, any minor, (where applicable) your old Major and your study abroad information at the top of the form.</t>
  </si>
  <si>
    <t>When you don't know exactly which courses/modules you will take in future semesters, especially for those curriculum areas where you have a wider choice, just write in the credits and add a module name (e.g. Big Questions, Specialization modules)</t>
  </si>
  <si>
    <t>Further Modules</t>
  </si>
  <si>
    <t>Fall / Spring xxxx</t>
  </si>
  <si>
    <t>Overview Extension Semesters</t>
  </si>
  <si>
    <t>Semester 7</t>
  </si>
  <si>
    <t>SP / F 20xx</t>
  </si>
  <si>
    <t>Status (m, me)</t>
  </si>
  <si>
    <t>Total credits Semester 7</t>
  </si>
  <si>
    <t>Semester 8</t>
  </si>
  <si>
    <t>Total credits Semester 8</t>
  </si>
  <si>
    <t>Total credits semesters 7 &amp; 8</t>
  </si>
  <si>
    <t>Total Credits Degree</t>
  </si>
  <si>
    <r>
      <t xml:space="preserve">Once you have filled in the template, the total number of credits at the bottom should be 180 ECTS (additional modules/ courses need to be listed in the </t>
    </r>
    <r>
      <rPr>
        <i/>
        <sz val="11"/>
        <color theme="1"/>
        <rFont val="Calibri"/>
        <family val="2"/>
        <scheme val="minor"/>
      </rPr>
      <t>Further Modules</t>
    </r>
    <r>
      <rPr>
        <sz val="11"/>
        <color theme="1"/>
        <rFont val="Calibri"/>
        <family val="2"/>
        <scheme val="minor"/>
      </rPr>
      <t xml:space="preserve"> section).</t>
    </r>
  </si>
  <si>
    <t>Signature Academic Advisor</t>
  </si>
  <si>
    <t>CP</t>
  </si>
  <si>
    <t>Earned or Planned</t>
  </si>
  <si>
    <t>Please select:</t>
  </si>
  <si>
    <r>
      <t xml:space="preserve">If </t>
    </r>
    <r>
      <rPr>
        <i/>
        <sz val="11"/>
        <color theme="1"/>
        <rFont val="Calibri"/>
        <family val="2"/>
        <scheme val="minor"/>
      </rPr>
      <t>Remainig Semesters</t>
    </r>
    <r>
      <rPr>
        <sz val="11"/>
        <color theme="1"/>
        <rFont val="Calibri"/>
        <family val="2"/>
        <scheme val="minor"/>
      </rPr>
      <t xml:space="preserve"> show that you will require additional semesters to those included in your study contract, you will most likely need to apply for an extension of studies. Please be aware that no rebates and scholarships are available for additional semesters. If you have questions rearding this matter, get in touch with Student Financial Services as soon as possible.</t>
    </r>
  </si>
  <si>
    <t>Fall xxxx/ Spring xxxx</t>
  </si>
  <si>
    <t xml:space="preserve">Total Credits required: 20 </t>
  </si>
  <si>
    <t xml:space="preserve">15 CP Minor </t>
  </si>
  <si>
    <t xml:space="preserve">Probability &amp; Random Processes </t>
  </si>
  <si>
    <t>Module Number</t>
  </si>
  <si>
    <t>Module Name</t>
  </si>
  <si>
    <t>Workload CP</t>
  </si>
  <si>
    <t>Total</t>
  </si>
  <si>
    <t>m</t>
  </si>
  <si>
    <t>me</t>
  </si>
  <si>
    <t>Methods modules</t>
  </si>
  <si>
    <t>Programming in C / C++</t>
  </si>
  <si>
    <t>Intersession</t>
  </si>
  <si>
    <t>CAS-S-CS-80X</t>
  </si>
  <si>
    <t>CA-CS-800-T</t>
  </si>
  <si>
    <t>CA-CS-800-S</t>
  </si>
  <si>
    <t>CH-231</t>
  </si>
  <si>
    <t xml:space="preserve">Algorithms &amp; Data Structures </t>
  </si>
  <si>
    <t>CO-560</t>
  </si>
  <si>
    <t>CO-561</t>
  </si>
  <si>
    <t>Software Engineering</t>
  </si>
  <si>
    <t>CO-562</t>
  </si>
  <si>
    <t>Operating Systems</t>
  </si>
  <si>
    <t>CO-563</t>
  </si>
  <si>
    <t>Automata, Computability &amp; Complexity</t>
  </si>
  <si>
    <t>CO-565</t>
  </si>
  <si>
    <t>Legal &amp; Ethical Aspects of CS</t>
  </si>
  <si>
    <t>CO-567</t>
  </si>
  <si>
    <t>Academic Skills in CS</t>
  </si>
  <si>
    <t xml:space="preserve">Please select: </t>
  </si>
  <si>
    <t>Choice Modules</t>
  </si>
  <si>
    <t>CH-310</t>
  </si>
  <si>
    <t>Microeconomics</t>
  </si>
  <si>
    <t>Macroeconomics</t>
  </si>
  <si>
    <t>ECE</t>
  </si>
  <si>
    <t>IEM</t>
  </si>
  <si>
    <t xml:space="preserve">Minor Option based on free Choice module selection: </t>
  </si>
  <si>
    <t>IRPH</t>
  </si>
  <si>
    <t>ISCP</t>
  </si>
  <si>
    <t>Major Change option after 1 semester based on free Choice module selection:</t>
  </si>
  <si>
    <t>Major Change option after 1 year based on free Choice module selection:</t>
  </si>
  <si>
    <t xml:space="preserve"> Methods Modules</t>
  </si>
  <si>
    <t>Language &amp; Humanities Modules</t>
  </si>
  <si>
    <t>Total Credits required: 5</t>
  </si>
  <si>
    <t>New Skills Modules</t>
  </si>
  <si>
    <t>Module No.</t>
  </si>
  <si>
    <t>Free Choice Modules Fall</t>
  </si>
  <si>
    <t>Module No.2</t>
  </si>
  <si>
    <t>Free Choice Modules Spring</t>
  </si>
  <si>
    <t>Minor Options</t>
  </si>
  <si>
    <t>GEM</t>
  </si>
  <si>
    <t>CH-132</t>
  </si>
  <si>
    <t>Fundamentals of Earth Sciences</t>
  </si>
  <si>
    <t>CH-133</t>
  </si>
  <si>
    <t>Environmental Systems &amp; Global Change</t>
  </si>
  <si>
    <t>CH-140</t>
  </si>
  <si>
    <t>Classical Physics</t>
  </si>
  <si>
    <t>CH-141</t>
  </si>
  <si>
    <t>Modern Physics</t>
  </si>
  <si>
    <t>CH-210</t>
  </si>
  <si>
    <t>General Electrical Engineering I</t>
  </si>
  <si>
    <t>CH-211</t>
  </si>
  <si>
    <t>General Electrical Engineering II</t>
  </si>
  <si>
    <t>CH-241</t>
  </si>
  <si>
    <t>General Logistics</t>
  </si>
  <si>
    <t>CH-240</t>
  </si>
  <si>
    <t>General Industrial Engineering</t>
  </si>
  <si>
    <t>CH-331</t>
  </si>
  <si>
    <t>Introduction to Modern European History</t>
  </si>
  <si>
    <t>CH-330</t>
  </si>
  <si>
    <t>Introduction to International Relations Theory</t>
  </si>
  <si>
    <t>CH-341</t>
  </si>
  <si>
    <t>Essentials of Social Psychology</t>
  </si>
  <si>
    <t>CH-340</t>
  </si>
  <si>
    <t>Essentials of Cognitive Psychology</t>
  </si>
  <si>
    <t>CH-150</t>
  </si>
  <si>
    <t>Analysis</t>
  </si>
  <si>
    <t>CH-151</t>
  </si>
  <si>
    <t>Linear Algebra</t>
  </si>
  <si>
    <t>RIS</t>
  </si>
  <si>
    <t>Fall 2026</t>
  </si>
  <si>
    <t>Spring 2027</t>
  </si>
  <si>
    <t>CTNS-NSK-01/02</t>
  </si>
  <si>
    <t xml:space="preserve">CTNS-NSK-03/04  </t>
  </si>
  <si>
    <t xml:space="preserve">CTNS-NSK-07/08 </t>
  </si>
  <si>
    <t>CTMS-MAT-12</t>
  </si>
  <si>
    <t>Type</t>
  </si>
  <si>
    <t>For the purpose of Entry Advising, please make sure to download, save and then edit this form to ensure all functionalities are accessible. You only need to select the modules for your first year (Choice, Methods, Language &amp; Humanities) at this point with a workload of 30 CP per semester. For a summary of your selections and further instructions, please view the "Entry Advising Form" sheet.</t>
  </si>
  <si>
    <t>CA-999-0</t>
  </si>
  <si>
    <t>Info Session CSC Services</t>
  </si>
  <si>
    <t>semester 1</t>
  </si>
  <si>
    <t>CA-999-1</t>
  </si>
  <si>
    <t>Cover Letter &amp; CV Training</t>
  </si>
  <si>
    <t>semester 1 or 2</t>
  </si>
  <si>
    <t>CA-999-14</t>
  </si>
  <si>
    <t>Info Session Internship</t>
  </si>
  <si>
    <t>semester 3</t>
  </si>
  <si>
    <t>CA-999-3</t>
  </si>
  <si>
    <t>Career Fair</t>
  </si>
  <si>
    <t>semester 4</t>
  </si>
  <si>
    <t>CA-999-XX</t>
  </si>
  <si>
    <t>Soft Skills 1</t>
  </si>
  <si>
    <t>semester 3 / 4</t>
  </si>
  <si>
    <t>Soft Skills 2</t>
  </si>
  <si>
    <t>For the purpose of applying for an extension, please fill in the corresponding sheet of this form!</t>
  </si>
  <si>
    <t>Fall xxxx or Spring xxxx</t>
  </si>
  <si>
    <t>Function in the curriculum (Choice, Core, Methods, New Skills, Language/ Humanities)</t>
  </si>
  <si>
    <t>Digital Systems &amp; Computer Architecture</t>
  </si>
  <si>
    <t xml:space="preserve">Full Name: </t>
  </si>
  <si>
    <t>Functional Programming</t>
  </si>
  <si>
    <t>SDT-202</t>
  </si>
  <si>
    <t>Machine Learning</t>
  </si>
  <si>
    <t>CO-541</t>
  </si>
  <si>
    <t>CH-233</t>
  </si>
  <si>
    <t>CH-234</t>
  </si>
  <si>
    <t>Databases</t>
  </si>
  <si>
    <t>CH-221</t>
  </si>
  <si>
    <t>Mathematical &amp; Physical Foundations of Robotics I</t>
  </si>
  <si>
    <t>Scientific Programming in Python</t>
  </si>
  <si>
    <t>CH-222</t>
  </si>
  <si>
    <t>Mathematical &amp; Physical Foundations of Robotics II</t>
  </si>
  <si>
    <t>CH-311</t>
  </si>
  <si>
    <t>ES</t>
  </si>
  <si>
    <t>Fall 2027</t>
  </si>
  <si>
    <t>Spring 2028</t>
  </si>
  <si>
    <t>Fall 2028</t>
  </si>
  <si>
    <t>Spring 2029</t>
  </si>
  <si>
    <t>AAS contact / date:</t>
  </si>
  <si>
    <t>SUS-102</t>
  </si>
  <si>
    <t>Mathematical Foundations of Computer Science</t>
  </si>
  <si>
    <t>CH-230</t>
  </si>
  <si>
    <t>none</t>
  </si>
  <si>
    <t>CH-231/SDT-102, CH-234</t>
  </si>
  <si>
    <t>CH-231/SDT-102</t>
  </si>
  <si>
    <t>CTMS-21-&gt; CTMS-12</t>
  </si>
  <si>
    <t>see module data sheet of selected module</t>
  </si>
  <si>
    <t xml:space="preserve">Fall xxxx </t>
  </si>
  <si>
    <t>depending on selection</t>
  </si>
  <si>
    <t>30 CP advanced modules, 20 CP of those major specific</t>
  </si>
  <si>
    <t>Prerequisites</t>
  </si>
  <si>
    <t>CTMS-23-&gt; CTMS-22</t>
  </si>
  <si>
    <t>CTMS-22/-23 or CTMS-24/-25</t>
  </si>
  <si>
    <r>
      <t xml:space="preserve">If you are choosing German as a complete beginner, pleaser register for German A1.1 and make sure to also register for the correct course (small group) in Campus Net. German has mandatory attendance as a module achievement, meaning you cannot take the exam if you have missed more than 3 classes. You therefore cannot register after the </t>
    </r>
    <r>
      <rPr>
        <b/>
        <sz val="11"/>
        <color theme="1"/>
        <rFont val="Calibri"/>
        <family val="2"/>
        <scheme val="minor"/>
      </rPr>
      <t>03.09.2026</t>
    </r>
    <r>
      <rPr>
        <sz val="11"/>
        <color theme="1"/>
        <rFont val="Calibri"/>
        <family val="2"/>
        <scheme val="minor"/>
      </rPr>
      <t>. If you have already started learning German, you will need to take a placement test to ensure you are allocated your correct level.</t>
    </r>
  </si>
  <si>
    <t>Fall 2029</t>
  </si>
  <si>
    <t>Spring 2030</t>
  </si>
  <si>
    <t>Summer xxxx</t>
  </si>
  <si>
    <t>CH-235</t>
  </si>
  <si>
    <t>Software Development and Operation</t>
  </si>
  <si>
    <t>CH-236</t>
  </si>
  <si>
    <t>Object-Oriented Programming and Design</t>
  </si>
  <si>
    <t>CH-237</t>
  </si>
  <si>
    <t>To earn the Specialization in "Cybersecurity", students need to pass the Specialization modules: Secure &amp; Dependable Systems, Ethical Hacking &amp; Offensive Security, and Security Monitoring &amp; Incident Response as well as complete their thesis on a topic related to cybersecurity.</t>
  </si>
  <si>
    <t>To earn the Specialization in "Operating Systems", students need to pass the Specialization modules: Computer Networks , Advanced Operating Systems , and Linux Kernel Internals  as well as complete their thesis on a topic related to operating systems.</t>
  </si>
  <si>
    <t xml:space="preserve">CH-153 </t>
  </si>
  <si>
    <t>Safe and Concurrent Programming</t>
  </si>
  <si>
    <t>CTNS-NSK-05</t>
  </si>
  <si>
    <t>Linear Model- Matrices</t>
  </si>
  <si>
    <t>CTNS-NSK-06</t>
  </si>
  <si>
    <t>Complex Problem Solving</t>
  </si>
  <si>
    <t xml:space="preserve"> CTNS-NSK-09</t>
  </si>
  <si>
    <t>Agency, Leadership &amp; Accountability</t>
  </si>
  <si>
    <t>CTNS-CIP-10</t>
  </si>
  <si>
    <t>Community Impact Project</t>
  </si>
  <si>
    <t>none / Ger for some CIP projects</t>
  </si>
  <si>
    <r>
      <t xml:space="preserve">Argumentation, Data Visualization &amp; Communication (Perspective I </t>
    </r>
    <r>
      <rPr>
        <b/>
        <sz val="11"/>
        <color theme="1"/>
        <rFont val="Calibri"/>
        <family val="2"/>
        <scheme val="minor"/>
      </rPr>
      <t>or</t>
    </r>
    <r>
      <rPr>
        <sz val="11"/>
        <color theme="1"/>
        <rFont val="Calibri"/>
        <family val="2"/>
        <scheme val="minor"/>
      </rPr>
      <t xml:space="preserve"> II)</t>
    </r>
  </si>
  <si>
    <r>
      <t xml:space="preserve">Logic (Perspective I </t>
    </r>
    <r>
      <rPr>
        <b/>
        <u/>
        <sz val="11"/>
        <color theme="1"/>
        <rFont val="Calibri"/>
        <family val="2"/>
        <scheme val="minor"/>
      </rPr>
      <t>or</t>
    </r>
    <r>
      <rPr>
        <sz val="11"/>
        <color theme="1"/>
        <rFont val="Calibri"/>
        <family val="2"/>
        <scheme val="minor"/>
      </rPr>
      <t xml:space="preserve"> II)</t>
    </r>
  </si>
  <si>
    <r>
      <t xml:space="preserve">Causation /Correlation (Perspective I </t>
    </r>
    <r>
      <rPr>
        <b/>
        <u/>
        <sz val="11"/>
        <color theme="1"/>
        <rFont val="Calibri"/>
        <family val="2"/>
        <scheme val="minor"/>
      </rPr>
      <t>or</t>
    </r>
    <r>
      <rPr>
        <sz val="11"/>
        <color theme="1"/>
        <rFont val="Calibri"/>
        <family val="2"/>
        <scheme val="minor"/>
      </rPr>
      <t xml:space="preserve"> II)</t>
    </r>
  </si>
  <si>
    <t>SUS-101</t>
  </si>
  <si>
    <t>Introduction to Sustainability</t>
  </si>
  <si>
    <t>CH-212</t>
  </si>
  <si>
    <t>Foundations of Communications and Electronics</t>
  </si>
  <si>
    <t>Global Change and Systems Thinking</t>
  </si>
  <si>
    <r>
      <t xml:space="preserve">Total Credits required: 20 / </t>
    </r>
    <r>
      <rPr>
        <sz val="11"/>
        <color theme="1"/>
        <rFont val="Calibri"/>
        <family val="2"/>
        <scheme val="minor"/>
      </rPr>
      <t xml:space="preserve">choose any 20 CP but </t>
    </r>
    <r>
      <rPr>
        <u/>
        <sz val="11"/>
        <color theme="1"/>
        <rFont val="Calibri"/>
        <family val="2"/>
        <scheme val="minor"/>
      </rPr>
      <t>only one perspective</t>
    </r>
    <r>
      <rPr>
        <sz val="11"/>
        <color theme="1"/>
        <rFont val="Calibri"/>
        <family val="2"/>
        <scheme val="minor"/>
      </rPr>
      <t xml:space="preserve"> of any given module</t>
    </r>
  </si>
  <si>
    <t>Math</t>
  </si>
  <si>
    <t>Physics</t>
  </si>
  <si>
    <t>SUS</t>
  </si>
  <si>
    <t>Major Change Options</t>
  </si>
  <si>
    <t>RIS 2</t>
  </si>
  <si>
    <t>IRPH 2</t>
  </si>
  <si>
    <t>ISCP 2</t>
  </si>
  <si>
    <t>Major: CS ug 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</si>
</sst>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8"/>
      <color theme="0"/>
      <name val="Calibri"/>
      <family val="2"/>
      <scheme val="minor"/>
    </font>
    <font>
      <b/>
      <sz val="16"/>
      <color theme="0"/>
      <name val="Calibri"/>
      <family val="2"/>
    </font>
    <font>
      <sz val="9"/>
      <color indexed="81"/>
      <name val="Tahoma"/>
      <family val="2"/>
    </font>
    <font>
      <b/>
      <sz val="9"/>
      <color indexed="81"/>
      <name val="Tahoma"/>
      <family val="2"/>
    </font>
    <font>
      <b/>
      <u/>
      <sz val="11"/>
      <color theme="1"/>
      <name val="Calibri"/>
      <family val="2"/>
      <scheme val="minor"/>
    </font>
    <font>
      <b/>
      <u/>
      <sz val="9"/>
      <color indexed="81"/>
      <name val="Tahoma"/>
      <family val="2"/>
    </font>
    <font>
      <b/>
      <u/>
      <sz val="11"/>
      <color rgb="FFFF0000"/>
      <name val="Calibri"/>
      <family val="2"/>
      <scheme val="minor"/>
    </font>
    <font>
      <sz val="11"/>
      <color rgb="FF00B050"/>
      <name val="Calibri"/>
      <family val="2"/>
      <scheme val="minor"/>
    </font>
    <font>
      <i/>
      <sz val="11"/>
      <color theme="1"/>
      <name val="Calibri"/>
      <family val="2"/>
      <scheme val="minor"/>
    </font>
    <font>
      <sz val="11"/>
      <name val="Calibri"/>
      <family val="2"/>
      <scheme val="minor"/>
    </font>
    <font>
      <b/>
      <sz val="11"/>
      <name val="Calibri"/>
      <family val="2"/>
      <scheme val="minor"/>
    </font>
    <font>
      <b/>
      <sz val="10"/>
      <color theme="1"/>
      <name val="Calibri"/>
      <family val="2"/>
      <scheme val="minor"/>
    </font>
    <font>
      <u/>
      <sz val="11"/>
      <color theme="1"/>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0000"/>
        <bgColor indexed="64"/>
      </patternFill>
    </fill>
    <fill>
      <patternFill patternType="solid">
        <fgColor rgb="FFCCFF99"/>
        <bgColor indexed="64"/>
      </patternFill>
    </fill>
    <fill>
      <patternFill patternType="solid">
        <fgColor rgb="FFFFCCCC"/>
        <bgColor indexed="64"/>
      </patternFill>
    </fill>
    <fill>
      <patternFill patternType="solid">
        <fgColor rgb="FF92D050"/>
        <bgColor indexed="64"/>
      </patternFill>
    </fill>
    <fill>
      <patternFill patternType="solid">
        <fgColor theme="5" tint="0.79998168889431442"/>
        <bgColor indexed="64"/>
      </patternFill>
    </fill>
    <fill>
      <patternFill patternType="solid">
        <fgColor rgb="FFFCE4D6"/>
        <bgColor indexed="64"/>
      </patternFill>
    </fill>
  </fills>
  <borders count="25">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auto="1"/>
      </left>
      <right style="thin">
        <color auto="1"/>
      </right>
      <top style="thin">
        <color auto="1"/>
      </top>
      <bottom/>
      <diagonal/>
    </border>
    <border>
      <left/>
      <right/>
      <top style="thin">
        <color auto="1"/>
      </top>
      <bottom style="medium">
        <color indexed="64"/>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128">
    <xf numFmtId="0" fontId="0" fillId="0" borderId="0" xfId="0"/>
    <xf numFmtId="0" fontId="0" fillId="0" borderId="1" xfId="0" applyBorder="1"/>
    <xf numFmtId="0" fontId="0" fillId="2" borderId="4" xfId="0" applyFill="1" applyBorder="1"/>
    <xf numFmtId="0" fontId="0" fillId="2" borderId="5" xfId="0" applyFill="1" applyBorder="1"/>
    <xf numFmtId="0" fontId="4" fillId="4" borderId="0" xfId="0" applyFont="1" applyFill="1"/>
    <xf numFmtId="0" fontId="4" fillId="4" borderId="1" xfId="0" applyFont="1" applyFill="1" applyBorder="1"/>
    <xf numFmtId="0" fontId="5" fillId="4" borderId="0" xfId="0" applyFont="1" applyFill="1"/>
    <xf numFmtId="0" fontId="0" fillId="3" borderId="2" xfId="0" applyFill="1" applyBorder="1" applyAlignment="1" applyProtection="1">
      <alignment wrapText="1"/>
      <protection locked="0"/>
    </xf>
    <xf numFmtId="1" fontId="0" fillId="3" borderId="2" xfId="0" applyNumberFormat="1" applyFill="1" applyBorder="1" applyAlignment="1" applyProtection="1">
      <alignment wrapText="1"/>
      <protection locked="0"/>
    </xf>
    <xf numFmtId="2" fontId="0" fillId="3" borderId="2" xfId="0" applyNumberFormat="1" applyFill="1" applyBorder="1" applyAlignment="1" applyProtection="1">
      <alignment wrapText="1"/>
      <protection locked="0"/>
    </xf>
    <xf numFmtId="0" fontId="2" fillId="0" borderId="2" xfId="0" applyFont="1" applyBorder="1" applyAlignment="1">
      <alignment horizontal="center" wrapText="1"/>
    </xf>
    <xf numFmtId="0" fontId="2" fillId="0" borderId="2" xfId="0" applyFont="1" applyBorder="1" applyAlignment="1">
      <alignment horizontal="center"/>
    </xf>
    <xf numFmtId="0" fontId="1" fillId="0" borderId="0" xfId="0" applyFont="1" applyAlignment="1">
      <alignment horizontal="left" wrapText="1"/>
    </xf>
    <xf numFmtId="0" fontId="3" fillId="0" borderId="0" xfId="0" applyFont="1" applyAlignment="1">
      <alignment horizontal="center"/>
    </xf>
    <xf numFmtId="0" fontId="2" fillId="0" borderId="0" xfId="0" applyFont="1"/>
    <xf numFmtId="0" fontId="1" fillId="0" borderId="0" xfId="0" applyFont="1"/>
    <xf numFmtId="2" fontId="2" fillId="0" borderId="0" xfId="0" applyNumberFormat="1" applyFont="1" applyAlignment="1">
      <alignment horizontal="left"/>
    </xf>
    <xf numFmtId="2" fontId="8" fillId="0" borderId="0" xfId="0" applyNumberFormat="1" applyFont="1"/>
    <xf numFmtId="2" fontId="8" fillId="0" borderId="0" xfId="0" applyNumberFormat="1" applyFont="1" applyAlignment="1">
      <alignment horizontal="left"/>
    </xf>
    <xf numFmtId="2" fontId="10" fillId="0" borderId="0" xfId="0" applyNumberFormat="1" applyFont="1"/>
    <xf numFmtId="2" fontId="10" fillId="0" borderId="0" xfId="0" applyNumberFormat="1" applyFont="1" applyAlignment="1">
      <alignment horizontal="left"/>
    </xf>
    <xf numFmtId="0" fontId="11" fillId="0" borderId="0" xfId="0" applyFont="1"/>
    <xf numFmtId="0" fontId="2" fillId="3" borderId="2" xfId="0" applyFont="1" applyFill="1" applyBorder="1" applyAlignment="1" applyProtection="1">
      <alignment wrapText="1"/>
      <protection locked="0"/>
    </xf>
    <xf numFmtId="0" fontId="0" fillId="5" borderId="2" xfId="0" applyFill="1" applyBorder="1" applyAlignment="1" applyProtection="1">
      <alignment wrapText="1"/>
      <protection locked="0"/>
    </xf>
    <xf numFmtId="2" fontId="0" fillId="5" borderId="2" xfId="0" applyNumberFormat="1" applyFill="1" applyBorder="1" applyAlignment="1" applyProtection="1">
      <alignment wrapText="1"/>
      <protection locked="0"/>
    </xf>
    <xf numFmtId="0" fontId="2" fillId="0" borderId="2" xfId="0" applyFont="1" applyBorder="1"/>
    <xf numFmtId="0" fontId="2" fillId="0" borderId="2" xfId="0" applyFont="1" applyBorder="1" applyAlignment="1">
      <alignment wrapText="1"/>
    </xf>
    <xf numFmtId="0" fontId="8" fillId="0" borderId="0" xfId="0" applyFont="1"/>
    <xf numFmtId="2" fontId="0" fillId="0" borderId="0" xfId="0" applyNumberFormat="1"/>
    <xf numFmtId="0" fontId="2" fillId="3" borderId="2" xfId="0" applyFont="1" applyFill="1" applyBorder="1" applyAlignment="1" applyProtection="1">
      <alignment horizontal="left" wrapText="1"/>
      <protection locked="0"/>
    </xf>
    <xf numFmtId="0" fontId="0" fillId="0" borderId="6" xfId="0" applyBorder="1"/>
    <xf numFmtId="0" fontId="0" fillId="0" borderId="7" xfId="0" applyBorder="1"/>
    <xf numFmtId="0" fontId="0" fillId="0" borderId="8" xfId="0" applyBorder="1"/>
    <xf numFmtId="0" fontId="8" fillId="0" borderId="9" xfId="0" applyFont="1" applyBorder="1"/>
    <xf numFmtId="0" fontId="2" fillId="0" borderId="12" xfId="0" applyFont="1" applyBorder="1"/>
    <xf numFmtId="0" fontId="0" fillId="0" borderId="10" xfId="0" applyBorder="1"/>
    <xf numFmtId="0" fontId="0" fillId="0" borderId="11" xfId="0" applyBorder="1"/>
    <xf numFmtId="0" fontId="0" fillId="0" borderId="12" xfId="0" applyBorder="1"/>
    <xf numFmtId="0" fontId="0" fillId="0" borderId="13" xfId="0" applyBorder="1"/>
    <xf numFmtId="2" fontId="3" fillId="7" borderId="14" xfId="0" applyNumberFormat="1" applyFont="1" applyFill="1" applyBorder="1"/>
    <xf numFmtId="2" fontId="0" fillId="3" borderId="2" xfId="0" applyNumberFormat="1" applyFill="1" applyBorder="1" applyAlignment="1">
      <alignment wrapText="1"/>
    </xf>
    <xf numFmtId="2" fontId="0" fillId="5" borderId="2" xfId="0" applyNumberFormat="1" applyFill="1" applyBorder="1" applyAlignment="1">
      <alignment wrapText="1"/>
    </xf>
    <xf numFmtId="2" fontId="13" fillId="3" borderId="2" xfId="0" applyNumberFormat="1" applyFont="1" applyFill="1" applyBorder="1" applyAlignment="1">
      <alignment wrapText="1"/>
    </xf>
    <xf numFmtId="1" fontId="0" fillId="3" borderId="15" xfId="0" applyNumberFormat="1" applyFill="1" applyBorder="1" applyAlignment="1" applyProtection="1">
      <alignment wrapText="1"/>
      <protection locked="0"/>
    </xf>
    <xf numFmtId="0" fontId="0" fillId="3" borderId="15" xfId="0" applyFill="1" applyBorder="1" applyAlignment="1" applyProtection="1">
      <alignment wrapText="1"/>
      <protection locked="0"/>
    </xf>
    <xf numFmtId="0" fontId="0" fillId="0" borderId="2" xfId="0" applyBorder="1"/>
    <xf numFmtId="0" fontId="0" fillId="0" borderId="16" xfId="0" applyBorder="1"/>
    <xf numFmtId="1" fontId="0" fillId="8" borderId="2" xfId="0" applyNumberFormat="1" applyFill="1" applyBorder="1" applyAlignment="1" applyProtection="1">
      <alignment wrapText="1"/>
      <protection locked="0"/>
    </xf>
    <xf numFmtId="0" fontId="0" fillId="8" borderId="2" xfId="0" applyFill="1" applyBorder="1" applyAlignment="1" applyProtection="1">
      <alignment wrapText="1"/>
      <protection locked="0"/>
    </xf>
    <xf numFmtId="2" fontId="0" fillId="8" borderId="2" xfId="0" applyNumberFormat="1" applyFill="1" applyBorder="1" applyAlignment="1">
      <alignment wrapText="1"/>
    </xf>
    <xf numFmtId="2" fontId="0" fillId="8" borderId="2" xfId="0" applyNumberFormat="1" applyFill="1" applyBorder="1" applyAlignment="1" applyProtection="1">
      <alignment wrapText="1"/>
      <protection locked="0"/>
    </xf>
    <xf numFmtId="0" fontId="0" fillId="3" borderId="2" xfId="0" applyFill="1" applyBorder="1"/>
    <xf numFmtId="1" fontId="0" fillId="5" borderId="2" xfId="0" applyNumberFormat="1" applyFill="1" applyBorder="1"/>
    <xf numFmtId="2" fontId="0" fillId="5" borderId="2" xfId="0" applyNumberFormat="1" applyFill="1" applyBorder="1"/>
    <xf numFmtId="0" fontId="0" fillId="5" borderId="2" xfId="0" applyFill="1" applyBorder="1"/>
    <xf numFmtId="0" fontId="14" fillId="0" borderId="0" xfId="0" applyFont="1"/>
    <xf numFmtId="1" fontId="0" fillId="8" borderId="2" xfId="0" applyNumberFormat="1" applyFill="1" applyBorder="1" applyAlignment="1">
      <alignment wrapText="1"/>
    </xf>
    <xf numFmtId="1" fontId="0" fillId="3" borderId="2" xfId="0" applyNumberFormat="1" applyFill="1" applyBorder="1" applyAlignment="1">
      <alignment wrapText="1"/>
    </xf>
    <xf numFmtId="0" fontId="0" fillId="3" borderId="2" xfId="0" applyFill="1" applyBorder="1" applyAlignment="1">
      <alignment wrapText="1"/>
    </xf>
    <xf numFmtId="0" fontId="3" fillId="2" borderId="3" xfId="0" applyFont="1" applyFill="1" applyBorder="1"/>
    <xf numFmtId="1" fontId="0" fillId="8" borderId="2" xfId="0" applyNumberFormat="1" applyFill="1" applyBorder="1"/>
    <xf numFmtId="2" fontId="13" fillId="3" borderId="15" xfId="0" applyNumberFormat="1" applyFont="1" applyFill="1" applyBorder="1" applyAlignment="1">
      <alignment wrapText="1"/>
    </xf>
    <xf numFmtId="0" fontId="13" fillId="5" borderId="2" xfId="0" applyFont="1" applyFill="1" applyBorder="1" applyAlignment="1" applyProtection="1">
      <alignment wrapText="1"/>
      <protection locked="0"/>
    </xf>
    <xf numFmtId="2" fontId="13" fillId="5" borderId="2" xfId="0" applyNumberFormat="1" applyFont="1" applyFill="1" applyBorder="1" applyAlignment="1">
      <alignment wrapText="1"/>
    </xf>
    <xf numFmtId="2" fontId="13" fillId="5" borderId="2" xfId="0" applyNumberFormat="1" applyFont="1" applyFill="1" applyBorder="1" applyAlignment="1" applyProtection="1">
      <alignment wrapText="1"/>
      <protection locked="0"/>
    </xf>
    <xf numFmtId="1" fontId="13" fillId="9" borderId="2" xfId="0" applyNumberFormat="1" applyFont="1" applyFill="1" applyBorder="1" applyAlignment="1">
      <alignment wrapText="1"/>
    </xf>
    <xf numFmtId="0" fontId="13" fillId="9" borderId="2" xfId="0" applyFont="1" applyFill="1" applyBorder="1" applyAlignment="1" applyProtection="1">
      <alignment wrapText="1"/>
      <protection locked="0"/>
    </xf>
    <xf numFmtId="2" fontId="13" fillId="8" borderId="2" xfId="0" applyNumberFormat="1" applyFont="1" applyFill="1" applyBorder="1" applyAlignment="1">
      <alignment wrapText="1"/>
    </xf>
    <xf numFmtId="2" fontId="13" fillId="8" borderId="2" xfId="0" applyNumberFormat="1" applyFont="1" applyFill="1" applyBorder="1" applyAlignment="1" applyProtection="1">
      <alignment wrapText="1"/>
      <protection locked="0"/>
    </xf>
    <xf numFmtId="0" fontId="13" fillId="8" borderId="2" xfId="0" applyFont="1" applyFill="1" applyBorder="1" applyAlignment="1" applyProtection="1">
      <alignment wrapText="1"/>
      <protection locked="0"/>
    </xf>
    <xf numFmtId="1" fontId="0" fillId="5" borderId="2" xfId="0" applyNumberFormat="1" applyFill="1" applyBorder="1" applyAlignment="1">
      <alignment wrapText="1"/>
    </xf>
    <xf numFmtId="0" fontId="15" fillId="2" borderId="3" xfId="0" applyFont="1" applyFill="1" applyBorder="1"/>
    <xf numFmtId="0" fontId="13" fillId="0" borderId="0" xfId="0" applyFont="1"/>
    <xf numFmtId="0" fontId="0" fillId="0" borderId="0" xfId="0" applyAlignment="1">
      <alignment horizontal="left" wrapText="1"/>
    </xf>
    <xf numFmtId="0" fontId="0" fillId="0" borderId="0" xfId="0" applyAlignment="1">
      <alignment horizontal="center"/>
    </xf>
    <xf numFmtId="0" fontId="2" fillId="0" borderId="3" xfId="0" applyFont="1" applyBorder="1" applyAlignment="1">
      <alignment horizontal="center" wrapText="1"/>
    </xf>
    <xf numFmtId="0" fontId="12" fillId="0" borderId="0" xfId="0" applyFont="1"/>
    <xf numFmtId="2" fontId="0" fillId="3" borderId="15" xfId="0" applyNumberFormat="1" applyFill="1" applyBorder="1" applyAlignment="1">
      <alignment wrapText="1"/>
    </xf>
    <xf numFmtId="1" fontId="0" fillId="5" borderId="2" xfId="0" applyNumberFormat="1" applyFill="1" applyBorder="1" applyAlignment="1" applyProtection="1">
      <alignment wrapText="1"/>
      <protection locked="0"/>
    </xf>
    <xf numFmtId="0" fontId="2" fillId="0" borderId="0" xfId="0" applyFont="1" applyAlignment="1">
      <alignment horizontal="left" wrapText="1"/>
    </xf>
    <xf numFmtId="0" fontId="13" fillId="0" borderId="0" xfId="0" applyFont="1" applyAlignment="1">
      <alignment wrapText="1"/>
    </xf>
    <xf numFmtId="0" fontId="0" fillId="0" borderId="0" xfId="0" applyAlignment="1">
      <alignment wrapText="1"/>
    </xf>
    <xf numFmtId="0" fontId="0" fillId="0" borderId="0" xfId="0" applyAlignment="1">
      <alignment horizontal="left"/>
    </xf>
    <xf numFmtId="1" fontId="2" fillId="3" borderId="2" xfId="0" applyNumberFormat="1" applyFont="1" applyFill="1" applyBorder="1" applyAlignment="1" applyProtection="1">
      <alignment wrapText="1"/>
      <protection locked="0"/>
    </xf>
    <xf numFmtId="2" fontId="2" fillId="3" borderId="2" xfId="0" applyNumberFormat="1" applyFont="1" applyFill="1" applyBorder="1" applyAlignment="1">
      <alignment wrapText="1"/>
    </xf>
    <xf numFmtId="2" fontId="2" fillId="3" borderId="2" xfId="0" applyNumberFormat="1" applyFont="1" applyFill="1" applyBorder="1" applyAlignment="1" applyProtection="1">
      <alignment wrapText="1"/>
      <protection locked="0"/>
    </xf>
    <xf numFmtId="2" fontId="14" fillId="3" borderId="2" xfId="0" applyNumberFormat="1" applyFont="1" applyFill="1" applyBorder="1" applyAlignment="1">
      <alignment wrapText="1"/>
    </xf>
    <xf numFmtId="0" fontId="2" fillId="3" borderId="4" xfId="0" applyFont="1" applyFill="1" applyBorder="1" applyAlignment="1" applyProtection="1">
      <alignment horizontal="left" wrapText="1"/>
      <protection locked="0"/>
    </xf>
    <xf numFmtId="0" fontId="0" fillId="6" borderId="6" xfId="0" applyFill="1" applyBorder="1" applyAlignment="1">
      <alignment horizontal="left" wrapText="1"/>
    </xf>
    <xf numFmtId="0" fontId="0" fillId="6" borderId="7" xfId="0" applyFill="1" applyBorder="1" applyAlignment="1">
      <alignment horizontal="left" wrapText="1"/>
    </xf>
    <xf numFmtId="0" fontId="0" fillId="6" borderId="8" xfId="0" applyFill="1" applyBorder="1" applyAlignment="1">
      <alignment horizontal="left" wrapText="1"/>
    </xf>
    <xf numFmtId="0" fontId="0" fillId="6" borderId="11" xfId="0" applyFill="1" applyBorder="1" applyAlignment="1">
      <alignment horizontal="left" wrapText="1"/>
    </xf>
    <xf numFmtId="0" fontId="0" fillId="6" borderId="12" xfId="0" applyFill="1" applyBorder="1" applyAlignment="1">
      <alignment horizontal="left" wrapText="1"/>
    </xf>
    <xf numFmtId="0" fontId="0" fillId="6" borderId="13" xfId="0" applyFill="1" applyBorder="1" applyAlignment="1">
      <alignment horizontal="left" wrapText="1"/>
    </xf>
    <xf numFmtId="0" fontId="0" fillId="6" borderId="9" xfId="0" applyFill="1" applyBorder="1" applyAlignment="1">
      <alignment horizontal="left" wrapText="1"/>
    </xf>
    <xf numFmtId="0" fontId="0" fillId="6" borderId="0" xfId="0" applyFill="1" applyAlignment="1">
      <alignment horizontal="left" wrapText="1"/>
    </xf>
    <xf numFmtId="0" fontId="0" fillId="6" borderId="10" xfId="0" applyFill="1" applyBorder="1" applyAlignment="1">
      <alignment horizontal="left" wrapText="1"/>
    </xf>
    <xf numFmtId="0" fontId="2" fillId="3" borderId="2" xfId="0" applyFont="1" applyFill="1" applyBorder="1" applyAlignment="1" applyProtection="1">
      <alignment horizontal="left" wrapText="1"/>
      <protection locked="0"/>
    </xf>
    <xf numFmtId="0" fontId="0" fillId="0" borderId="0" xfId="0" applyAlignment="1">
      <alignment horizontal="left" wrapText="1"/>
    </xf>
    <xf numFmtId="0" fontId="0" fillId="0" borderId="10"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2" fillId="0" borderId="7" xfId="0" applyFont="1" applyBorder="1" applyAlignment="1">
      <alignment horizontal="left" wrapText="1"/>
    </xf>
    <xf numFmtId="0" fontId="2" fillId="0" borderId="8" xfId="0" applyFont="1" applyBorder="1" applyAlignment="1">
      <alignment horizontal="left" wrapText="1"/>
    </xf>
    <xf numFmtId="0" fontId="2" fillId="0" borderId="0" xfId="0" applyFont="1" applyAlignment="1">
      <alignment horizontal="left" wrapText="1"/>
    </xf>
    <xf numFmtId="2" fontId="0" fillId="3" borderId="15" xfId="0" applyNumberFormat="1" applyFill="1" applyBorder="1" applyAlignment="1">
      <alignment horizontal="center" vertical="center" wrapText="1"/>
    </xf>
    <xf numFmtId="2" fontId="0" fillId="3" borderId="23" xfId="0" applyNumberFormat="1" applyFill="1" applyBorder="1" applyAlignment="1">
      <alignment horizontal="center" vertical="center" wrapText="1"/>
    </xf>
    <xf numFmtId="2" fontId="13" fillId="3" borderId="15" xfId="0" applyNumberFormat="1" applyFont="1" applyFill="1" applyBorder="1" applyAlignment="1">
      <alignment horizontal="center" vertical="center" wrapText="1"/>
    </xf>
    <xf numFmtId="2" fontId="13" fillId="3" borderId="24" xfId="0" applyNumberFormat="1" applyFont="1" applyFill="1" applyBorder="1" applyAlignment="1">
      <alignment horizontal="center" vertical="center" wrapText="1"/>
    </xf>
    <xf numFmtId="2" fontId="13" fillId="3" borderId="23" xfId="0" applyNumberFormat="1" applyFont="1" applyFill="1" applyBorder="1" applyAlignment="1">
      <alignment horizontal="center" vertical="center" wrapText="1"/>
    </xf>
    <xf numFmtId="0" fontId="3" fillId="0" borderId="0" xfId="0" applyFont="1" applyAlignment="1">
      <alignment horizontal="center"/>
    </xf>
    <xf numFmtId="0" fontId="0" fillId="0" borderId="18" xfId="0" applyBorder="1" applyAlignment="1">
      <alignment horizontal="left" vertical="top" wrapText="1"/>
    </xf>
    <xf numFmtId="0" fontId="0" fillId="0" borderId="17"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xf numFmtId="0" fontId="0" fillId="0" borderId="21" xfId="0" applyBorder="1" applyAlignment="1">
      <alignment horizontal="left" vertical="top" wrapText="1"/>
    </xf>
    <xf numFmtId="0" fontId="0" fillId="0" borderId="14" xfId="0" applyBorder="1" applyAlignment="1">
      <alignment horizontal="left" vertical="top" wrapText="1"/>
    </xf>
    <xf numFmtId="0" fontId="0" fillId="0" borderId="22" xfId="0" applyBorder="1" applyAlignment="1">
      <alignment horizontal="left" vertical="top" wrapText="1"/>
    </xf>
    <xf numFmtId="1" fontId="0" fillId="3" borderId="2" xfId="0" applyNumberFormat="1" applyFont="1" applyFill="1" applyBorder="1" applyAlignment="1" applyProtection="1">
      <alignment wrapText="1"/>
      <protection locked="0"/>
    </xf>
    <xf numFmtId="0" fontId="0" fillId="3" borderId="2" xfId="0" applyFont="1" applyFill="1" applyBorder="1" applyAlignment="1" applyProtection="1">
      <alignment wrapText="1"/>
      <protection locked="0"/>
    </xf>
    <xf numFmtId="2" fontId="0" fillId="3" borderId="2" xfId="0" applyNumberFormat="1" applyFont="1" applyFill="1" applyBorder="1" applyAlignment="1">
      <alignment wrapText="1"/>
    </xf>
    <xf numFmtId="2" fontId="0" fillId="3" borderId="2" xfId="0" applyNumberFormat="1" applyFont="1" applyFill="1" applyBorder="1" applyAlignment="1" applyProtection="1">
      <alignment wrapText="1"/>
      <protection locked="0"/>
    </xf>
    <xf numFmtId="0" fontId="13" fillId="3" borderId="2" xfId="0" applyFont="1" applyFill="1" applyBorder="1" applyAlignment="1" applyProtection="1">
      <alignment wrapText="1"/>
      <protection locked="0"/>
    </xf>
    <xf numFmtId="1" fontId="13" fillId="3" borderId="2" xfId="0" applyNumberFormat="1" applyFont="1" applyFill="1" applyBorder="1" applyAlignment="1" applyProtection="1">
      <alignment wrapText="1"/>
      <protection locked="0"/>
    </xf>
  </cellXfs>
  <cellStyles count="1">
    <cellStyle name="Normal" xfId="0" builtinId="0"/>
  </cellStyles>
  <dxfs count="3">
    <dxf>
      <font>
        <condense val="0"/>
        <extend val="0"/>
        <color rgb="FF9C0006"/>
      </font>
      <fill>
        <patternFill>
          <bgColor rgb="FFFFC7CE"/>
        </patternFill>
      </fill>
    </dxf>
    <dxf>
      <font>
        <color auto="1"/>
      </font>
      <fill>
        <patternFill>
          <bgColor rgb="FFFF0000"/>
        </patternFill>
      </fill>
    </dxf>
    <dxf>
      <font>
        <condense val="0"/>
        <extend val="0"/>
        <color rgb="FF9C0006"/>
      </font>
      <fill>
        <patternFill>
          <bgColor rgb="FFFFC7CE"/>
        </patternFill>
      </fill>
    </dxf>
  </dxfs>
  <tableStyles count="0" defaultTableStyle="TableStyleMedium2" defaultPivotStyle="PivotStyleLight16"/>
  <colors>
    <mruColors>
      <color rgb="FFFCE4D6"/>
      <color rgb="FFFFFF00"/>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19050</xdr:colOff>
      <xdr:row>1</xdr:row>
      <xdr:rowOff>12700</xdr:rowOff>
    </xdr:from>
    <xdr:to>
      <xdr:col>12</xdr:col>
      <xdr:colOff>6350</xdr:colOff>
      <xdr:row>16</xdr:row>
      <xdr:rowOff>134620</xdr:rowOff>
    </xdr:to>
    <xdr:sp macro="" textlink="">
      <xdr:nvSpPr>
        <xdr:cNvPr id="2" name="TextBox 1">
          <a:extLst>
            <a:ext uri="{FF2B5EF4-FFF2-40B4-BE49-F238E27FC236}">
              <a16:creationId xmlns:a16="http://schemas.microsoft.com/office/drawing/2014/main" id="{317157C8-2292-401B-AD8E-9E6A49FF2BB0}"/>
            </a:ext>
          </a:extLst>
        </xdr:cNvPr>
        <xdr:cNvSpPr txBox="1"/>
      </xdr:nvSpPr>
      <xdr:spPr>
        <a:xfrm>
          <a:off x="7302500" y="247650"/>
          <a:ext cx="3067050" cy="28841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This is an overview of the modules you need to register yourself for in your first and second semesters. </a:t>
          </a:r>
        </a:p>
        <a:p>
          <a:r>
            <a:rPr lang="de-DE" sz="1100"/>
            <a:t>-&gt;You can select modules marked as "me" (mandatory elective) from the drop-down menu in the respective area in the "Study Plan" sheet of this document. </a:t>
          </a:r>
        </a:p>
        <a:p>
          <a:r>
            <a:rPr lang="de-DE" sz="1100"/>
            <a:t>-&gt;</a:t>
          </a:r>
          <a:r>
            <a:rPr lang="de-DE" sz="1100" baseline="0"/>
            <a:t> </a:t>
          </a:r>
          <a:r>
            <a:rPr lang="de-DE" sz="1100" baseline="0">
              <a:solidFill>
                <a:srgbClr val="FF0000"/>
              </a:solidFill>
            </a:rPr>
            <a:t>Registrations are not automatic! </a:t>
          </a:r>
          <a:r>
            <a:rPr lang="de-DE" sz="1100" baseline="0"/>
            <a:t>Make sure to follow the instructions you received from Registrar Services and to </a:t>
          </a:r>
          <a:r>
            <a:rPr lang="de-DE" sz="1100" b="1" baseline="0"/>
            <a:t>register yourself for both the modules and module components in Campus Net (e.g. module CH-132, module components CH-132-A and CH-132-B)</a:t>
          </a:r>
          <a:endParaRPr lang="de-DE" sz="1100" b="1"/>
        </a:p>
        <a:p>
          <a:r>
            <a:rPr lang="de-DE" sz="1100"/>
            <a:t>-&gt;</a:t>
          </a:r>
          <a:r>
            <a:rPr lang="de-DE" sz="1100">
              <a:solidFill>
                <a:srgbClr val="FF0000"/>
              </a:solidFill>
            </a:rPr>
            <a:t>The registration period for the fall 2026 semester is from 25.08. to 03.09.2026.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C9F141E-9D97-4B36-A3D5-0641AE4CB0F7}" name="Table10" displayName="Table10" ref="A1:D20" totalsRowShown="0">
  <autoFilter ref="A1:D20" xr:uid="{69767EC1-AA4F-4061-889C-3EB6D92C07B6}"/>
  <tableColumns count="4">
    <tableColumn id="1" xr3:uid="{51A863A3-C05F-4437-A784-004F9EFF8675}" name="Module No."/>
    <tableColumn id="2" xr3:uid="{7AC9BB8D-1EC4-437E-8F32-E3ECA2327A35}" name="Free Choice Modules Fall"/>
    <tableColumn id="3" xr3:uid="{52C6150D-130D-41B4-A2FF-3954AD4838B3}" name="Module No.2"/>
    <tableColumn id="4" xr3:uid="{2433499F-FD66-43B0-8B2B-24CBCB780D03}" name="Free Choice Modules Spring"/>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C3DD9CB-0678-4911-A097-857AE0BC59E1}" name="Table11" displayName="Table11" ref="F1:F13" totalsRowShown="0">
  <autoFilter ref="F1:F13" xr:uid="{1F5120A6-23CB-4126-A7A4-E23FDBBBCECC}"/>
  <tableColumns count="1">
    <tableColumn id="1" xr3:uid="{C3CAF147-CFDF-40EA-828E-511D4662F57C}" name="Minor Options"/>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2D8B527-483E-4BA3-8F7A-EF329A3EB09B}" name="Table12" displayName="Table12" ref="H1:H5" totalsRowShown="0">
  <autoFilter ref="H1:H5" xr:uid="{4BC0057D-6F23-457D-9B6C-330EB3744919}"/>
  <tableColumns count="1">
    <tableColumn id="1" xr3:uid="{BEFF0F0B-1550-4B86-BEE6-218D1113620F}" name="Major Change Options"/>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02"/>
  <sheetViews>
    <sheetView tabSelected="1" zoomScale="110" zoomScaleNormal="110" workbookViewId="0">
      <selection activeCell="B3" sqref="B3"/>
    </sheetView>
  </sheetViews>
  <sheetFormatPr defaultColWidth="8.81640625" defaultRowHeight="14.5" x14ac:dyDescent="0.35"/>
  <cols>
    <col min="1" max="1" width="19.1796875" customWidth="1"/>
    <col min="2" max="2" width="37.81640625" customWidth="1"/>
    <col min="3" max="3" width="10.90625" customWidth="1"/>
    <col min="4" max="4" width="13" customWidth="1"/>
    <col min="8" max="8" width="22.1796875" customWidth="1"/>
    <col min="9" max="9" width="32.81640625" customWidth="1"/>
    <col min="10" max="10" width="24.81640625" customWidth="1"/>
    <col min="11" max="11" width="14.81640625" customWidth="1"/>
    <col min="12" max="12" width="13.1796875" customWidth="1"/>
  </cols>
  <sheetData>
    <row r="1" spans="1:11" ht="21" customHeight="1" x14ac:dyDescent="0.45">
      <c r="A1" s="59" t="s">
        <v>0</v>
      </c>
      <c r="B1" s="87" t="s">
        <v>160</v>
      </c>
      <c r="C1" s="87"/>
      <c r="D1" s="87"/>
      <c r="E1" s="2"/>
      <c r="F1" s="2"/>
      <c r="G1" s="2"/>
      <c r="H1" s="2"/>
      <c r="I1" s="22" t="s">
        <v>232</v>
      </c>
      <c r="J1" s="22" t="s">
        <v>29</v>
      </c>
      <c r="K1" s="3"/>
    </row>
    <row r="2" spans="1:11" ht="14.5" customHeight="1" x14ac:dyDescent="0.35">
      <c r="A2" s="71" t="s">
        <v>179</v>
      </c>
      <c r="B2" s="97"/>
      <c r="C2" s="97"/>
      <c r="D2" s="97"/>
      <c r="I2" s="97" t="s">
        <v>30</v>
      </c>
      <c r="J2" s="97"/>
      <c r="K2" s="1"/>
    </row>
    <row r="3" spans="1:11" ht="21.75" customHeight="1" x14ac:dyDescent="0.35">
      <c r="I3" s="29" t="s">
        <v>31</v>
      </c>
      <c r="J3" s="29" t="s">
        <v>32</v>
      </c>
      <c r="K3" s="1"/>
    </row>
    <row r="4" spans="1:11" ht="29.25" customHeight="1" thickBot="1" x14ac:dyDescent="0.6">
      <c r="A4" s="6" t="s">
        <v>1</v>
      </c>
      <c r="B4" s="4"/>
      <c r="C4" s="4"/>
      <c r="D4" s="4"/>
      <c r="E4" s="4"/>
      <c r="F4" s="4"/>
      <c r="G4" s="4"/>
      <c r="H4" s="4"/>
      <c r="I4" s="4"/>
      <c r="J4" s="4"/>
      <c r="K4" s="5"/>
    </row>
    <row r="5" spans="1:11" ht="43.5" customHeight="1" thickBot="1" x14ac:dyDescent="0.4">
      <c r="A5" s="104" t="s">
        <v>139</v>
      </c>
      <c r="B5" s="104"/>
      <c r="C5" s="104"/>
      <c r="D5" s="104"/>
      <c r="E5" s="104"/>
      <c r="F5" s="104"/>
      <c r="G5" s="104"/>
      <c r="H5" s="104"/>
      <c r="I5" s="104"/>
      <c r="J5" s="104"/>
      <c r="K5" s="105"/>
    </row>
    <row r="6" spans="1:11" ht="30.75" customHeight="1" x14ac:dyDescent="0.35">
      <c r="A6" s="102" t="s">
        <v>33</v>
      </c>
      <c r="B6" s="102"/>
      <c r="C6" s="102"/>
      <c r="D6" s="102"/>
      <c r="E6" s="102"/>
      <c r="F6" s="102"/>
      <c r="G6" s="102"/>
      <c r="H6" s="102"/>
      <c r="I6" s="102"/>
      <c r="J6" s="102"/>
      <c r="K6" s="103"/>
    </row>
    <row r="7" spans="1:11" ht="31.5" customHeight="1" x14ac:dyDescent="0.35">
      <c r="A7" s="98" t="s">
        <v>34</v>
      </c>
      <c r="B7" s="98"/>
      <c r="C7" s="98"/>
      <c r="D7" s="98"/>
      <c r="E7" s="98"/>
      <c r="F7" s="98"/>
      <c r="G7" s="98"/>
      <c r="H7" s="98"/>
      <c r="I7" s="98"/>
      <c r="J7" s="98"/>
      <c r="K7" s="99"/>
    </row>
    <row r="8" spans="1:11" ht="31.5" customHeight="1" x14ac:dyDescent="0.35">
      <c r="A8" s="98" t="s">
        <v>17</v>
      </c>
      <c r="B8" s="98"/>
      <c r="C8" s="98"/>
      <c r="D8" s="98"/>
      <c r="E8" s="98"/>
      <c r="F8" s="98"/>
      <c r="G8" s="98"/>
      <c r="H8" s="98"/>
      <c r="I8" s="98"/>
      <c r="J8" s="98"/>
      <c r="K8" s="99"/>
    </row>
    <row r="9" spans="1:11" ht="14.5" customHeight="1" x14ac:dyDescent="0.35">
      <c r="A9" s="98" t="s">
        <v>46</v>
      </c>
      <c r="B9" s="98"/>
      <c r="C9" s="98"/>
      <c r="D9" s="98"/>
      <c r="E9" s="98"/>
      <c r="F9" s="98"/>
      <c r="G9" s="98"/>
      <c r="H9" s="98"/>
      <c r="I9" s="98"/>
      <c r="J9" s="98"/>
      <c r="K9" s="99"/>
    </row>
    <row r="10" spans="1:11" ht="14.5" customHeight="1" thickBot="1" x14ac:dyDescent="0.4">
      <c r="A10" s="100"/>
      <c r="B10" s="100"/>
      <c r="C10" s="100"/>
      <c r="D10" s="100"/>
      <c r="E10" s="100"/>
      <c r="F10" s="100"/>
      <c r="G10" s="100"/>
      <c r="H10" s="100"/>
      <c r="I10" s="100"/>
      <c r="J10" s="100"/>
      <c r="K10" s="101"/>
    </row>
    <row r="11" spans="1:11" ht="14.25" customHeight="1" x14ac:dyDescent="0.35">
      <c r="A11" s="12"/>
      <c r="B11" s="12"/>
      <c r="C11" s="12"/>
      <c r="D11" s="12"/>
      <c r="E11" s="12"/>
      <c r="F11" s="12"/>
      <c r="G11" s="12"/>
      <c r="H11" s="12"/>
      <c r="I11" s="12"/>
      <c r="J11" s="12"/>
      <c r="K11" s="12"/>
    </row>
    <row r="12" spans="1:11" ht="18.5" x14ac:dyDescent="0.45">
      <c r="B12" s="13" t="s">
        <v>6</v>
      </c>
      <c r="C12" s="13"/>
      <c r="D12" s="13"/>
      <c r="I12" s="14" t="s">
        <v>12</v>
      </c>
    </row>
    <row r="13" spans="1:11" ht="29" x14ac:dyDescent="0.35">
      <c r="A13" s="10" t="s">
        <v>3</v>
      </c>
      <c r="B13" s="11" t="s">
        <v>4</v>
      </c>
      <c r="C13" s="11" t="s">
        <v>48</v>
      </c>
      <c r="D13" s="10" t="s">
        <v>49</v>
      </c>
      <c r="E13" s="10" t="s">
        <v>2</v>
      </c>
      <c r="F13" s="10" t="s">
        <v>18</v>
      </c>
      <c r="G13" s="10" t="s">
        <v>138</v>
      </c>
      <c r="H13" s="75" t="s">
        <v>191</v>
      </c>
      <c r="I13" s="10" t="s">
        <v>5</v>
      </c>
    </row>
    <row r="14" spans="1:11" x14ac:dyDescent="0.35">
      <c r="A14" s="122" t="s">
        <v>182</v>
      </c>
      <c r="B14" s="123" t="s">
        <v>63</v>
      </c>
      <c r="C14" s="124">
        <v>7.5</v>
      </c>
      <c r="D14" s="125" t="s">
        <v>81</v>
      </c>
      <c r="E14" s="124" t="str">
        <f>IF(D14="Earned",C14,"")</f>
        <v/>
      </c>
      <c r="F14" s="124" t="str">
        <f>IF(D14="Planned",C14,"")</f>
        <v/>
      </c>
      <c r="G14" s="124" t="s">
        <v>60</v>
      </c>
      <c r="H14" s="124" t="s">
        <v>183</v>
      </c>
      <c r="I14" s="123" t="s">
        <v>132</v>
      </c>
    </row>
    <row r="15" spans="1:11" x14ac:dyDescent="0.35">
      <c r="A15" s="122" t="s">
        <v>68</v>
      </c>
      <c r="B15" s="123" t="s">
        <v>69</v>
      </c>
      <c r="C15" s="124">
        <v>7.5</v>
      </c>
      <c r="D15" s="125" t="s">
        <v>81</v>
      </c>
      <c r="E15" s="124" t="str">
        <f t="shared" ref="E15:E17" si="0">IF(D15="Earned",C15,"")</f>
        <v/>
      </c>
      <c r="F15" s="124" t="str">
        <f t="shared" ref="F15:F17" si="1">IF(D15="Planned",C15,"")</f>
        <v/>
      </c>
      <c r="G15" s="124" t="s">
        <v>60</v>
      </c>
      <c r="H15" s="124" t="s">
        <v>182</v>
      </c>
      <c r="I15" s="123" t="s">
        <v>133</v>
      </c>
    </row>
    <row r="16" spans="1:11" ht="29" x14ac:dyDescent="0.35">
      <c r="A16" s="126" t="s">
        <v>165</v>
      </c>
      <c r="B16" s="126" t="s">
        <v>181</v>
      </c>
      <c r="C16" s="124">
        <v>7.5</v>
      </c>
      <c r="D16" s="125" t="s">
        <v>81</v>
      </c>
      <c r="E16" s="124" t="str">
        <f t="shared" si="0"/>
        <v/>
      </c>
      <c r="F16" s="124" t="str">
        <f t="shared" si="1"/>
        <v/>
      </c>
      <c r="G16" s="124" t="s">
        <v>60</v>
      </c>
      <c r="H16" s="124" t="s">
        <v>183</v>
      </c>
      <c r="I16" s="123" t="s">
        <v>132</v>
      </c>
    </row>
    <row r="17" spans="1:10" x14ac:dyDescent="0.35">
      <c r="A17" s="127" t="s">
        <v>166</v>
      </c>
      <c r="B17" s="126" t="s">
        <v>159</v>
      </c>
      <c r="C17" s="124">
        <v>7.5</v>
      </c>
      <c r="D17" s="125" t="s">
        <v>81</v>
      </c>
      <c r="E17" s="124" t="str">
        <f t="shared" si="0"/>
        <v/>
      </c>
      <c r="F17" s="124" t="str">
        <f t="shared" si="1"/>
        <v/>
      </c>
      <c r="G17" s="124" t="s">
        <v>60</v>
      </c>
      <c r="H17" s="124" t="s">
        <v>183</v>
      </c>
      <c r="I17" s="122" t="s">
        <v>133</v>
      </c>
    </row>
    <row r="18" spans="1:10" x14ac:dyDescent="0.35">
      <c r="A18" s="70" t="str">
        <f>IF(B18="Please select:","CH-XXX",IF(B18="General Biochemistry","CH-100",IF(B18="General &amp; Inorganic Chemistry","CH-120",IF(B18="Fundamentals of Earth Sciences","CH-132",IF(B18="Classical Physics","CH-140",IF(B18="Analysis","CH-150",IF(B18="Scientific Programming in Python","CH-153",IF(B18="General Electrical Engineering I","CH-210",IF(B18="Mathematical &amp; Physical Foundations of Robotics I","CH-221",IF(B18="Programming in C/C++","CH-230",IF(B18="Mathematical Foundations of CS","CH-233",IF(B18="Software Development and Operation","CH-235",IF(B18="General Logistics","CH-241",IF(B18="Introduction to International Business","CH-300",IF(B18="Microeconomics","CH-310",IF(B18="Introduction to the Social Sciences I","CH-320",IF(B18="Introduction to International Relations Theory","CH-330",IF(B18="Essentials of Cognitive Psychology","CH-340",IF(B18="Introduction to Data Science","CH-700",IF(B18="Introduction to Sustainability","SUS-101",))))))))))))))))))))</f>
        <v>CH-XXX</v>
      </c>
      <c r="B18" s="62" t="s">
        <v>50</v>
      </c>
      <c r="C18" s="63">
        <v>7.5</v>
      </c>
      <c r="D18" s="64" t="s">
        <v>81</v>
      </c>
      <c r="E18" s="63" t="str">
        <f t="shared" ref="E18:E19" si="2">IF(D18="Earned",C18,"")</f>
        <v/>
      </c>
      <c r="F18" s="63" t="str">
        <f t="shared" ref="F18:F19" si="3">IF(D18="Planned",C18,"")</f>
        <v/>
      </c>
      <c r="G18" s="63" t="s">
        <v>61</v>
      </c>
      <c r="H18" s="63" t="s">
        <v>183</v>
      </c>
      <c r="I18" s="62" t="s">
        <v>132</v>
      </c>
    </row>
    <row r="19" spans="1:10" ht="29" x14ac:dyDescent="0.35">
      <c r="A19" s="70" t="str">
        <f>IF(B19="Please select:","CH-XXX",IF(B19="General Molecular &amp; Cellular Biology","CH-103",IF(B19="General Organic Chemistry","CH-111",IF(B19="Environmental Systems &amp; Global Change","CH-133",IF(B19="Modern Physics","CH-141",IF(B19="Linear Algebra","CH-151",IF(B19="Mathematical Modeling","CH-152",IF(B19="General Electrical Engineering II","CH-211",IF(B19="Mathematical &amp; Physical Foundations of Robotics II","CH-222",IF(B19="Foundations of Communications and Electronics","CH-212",IF(B19="Algorithms &amp; Data Structures","CH-231",IF(B19="Digital Systems &amp; Computer Architecture","CH-234",IF(B19="Object-Oriented Programming and Design","CH-236", IF(B19="Safe and Concurrent Programming", "CH-237",IF(B19="General Industrial Engineering","CH-240",IF(B19="Introduction to Finance &amp; Accounting","CH-301",IF(B19="Macroeconomics","CH-311",IF(B19="Introduction to the Social Sciences II","CH-321",IF(B19="Introduction to Modern European History","CH-331",IF(B19="Essentials of Social Psychology","CH-341",IF(B19="Data Structures &amp; Processing","CH-701",IF(B19="Global Change and Systems Thinking","SUS-102",))))))))))))))))))))))</f>
        <v>CH-XXX</v>
      </c>
      <c r="B19" s="62" t="s">
        <v>50</v>
      </c>
      <c r="C19" s="63">
        <v>7.5</v>
      </c>
      <c r="D19" s="64" t="s">
        <v>81</v>
      </c>
      <c r="E19" s="63" t="str">
        <f t="shared" si="2"/>
        <v/>
      </c>
      <c r="F19" s="63" t="str">
        <f t="shared" si="3"/>
        <v/>
      </c>
      <c r="G19" s="63" t="s">
        <v>61</v>
      </c>
      <c r="H19" s="63" t="s">
        <v>187</v>
      </c>
      <c r="I19" s="62" t="s">
        <v>133</v>
      </c>
    </row>
    <row r="21" spans="1:10" ht="18.5" x14ac:dyDescent="0.45">
      <c r="B21" s="13" t="s">
        <v>7</v>
      </c>
      <c r="C21" s="13"/>
      <c r="D21" s="13"/>
      <c r="I21" s="14" t="s">
        <v>12</v>
      </c>
    </row>
    <row r="22" spans="1:10" ht="29" x14ac:dyDescent="0.35">
      <c r="A22" s="10" t="s">
        <v>3</v>
      </c>
      <c r="B22" s="11" t="s">
        <v>4</v>
      </c>
      <c r="C22" s="11" t="s">
        <v>48</v>
      </c>
      <c r="D22" s="10" t="s">
        <v>49</v>
      </c>
      <c r="E22" s="10" t="s">
        <v>2</v>
      </c>
      <c r="F22" s="10" t="s">
        <v>18</v>
      </c>
      <c r="G22" s="10" t="s">
        <v>138</v>
      </c>
      <c r="H22" s="75" t="s">
        <v>191</v>
      </c>
      <c r="I22" s="10" t="s">
        <v>5</v>
      </c>
    </row>
    <row r="23" spans="1:10" x14ac:dyDescent="0.35">
      <c r="A23" s="83" t="s">
        <v>70</v>
      </c>
      <c r="B23" s="22" t="s">
        <v>167</v>
      </c>
      <c r="C23" s="86">
        <v>7.5</v>
      </c>
      <c r="D23" s="85" t="s">
        <v>50</v>
      </c>
      <c r="E23" s="84" t="str">
        <f>IF(D23="Earned",C23,"")</f>
        <v/>
      </c>
      <c r="F23" s="84" t="str">
        <f>IF(D23="Planned",C23, "")</f>
        <v/>
      </c>
      <c r="G23" s="86" t="s">
        <v>60</v>
      </c>
      <c r="H23" s="86" t="s">
        <v>68</v>
      </c>
      <c r="I23" s="22" t="s">
        <v>25</v>
      </c>
    </row>
    <row r="24" spans="1:10" x14ac:dyDescent="0.35">
      <c r="A24" s="83" t="s">
        <v>71</v>
      </c>
      <c r="B24" s="22" t="s">
        <v>72</v>
      </c>
      <c r="C24" s="86">
        <v>7.5</v>
      </c>
      <c r="D24" s="85" t="s">
        <v>50</v>
      </c>
      <c r="E24" s="84" t="str">
        <f t="shared" ref="E24:E30" si="4">IF(D24="Earned",C24,"")</f>
        <v/>
      </c>
      <c r="F24" s="84" t="str">
        <f t="shared" ref="F24:F30" si="5">IF(D24="Planned",C24, "")</f>
        <v/>
      </c>
      <c r="G24" s="86" t="s">
        <v>60</v>
      </c>
      <c r="H24" s="86" t="s">
        <v>70</v>
      </c>
      <c r="I24" s="22" t="s">
        <v>26</v>
      </c>
    </row>
    <row r="25" spans="1:10" x14ac:dyDescent="0.35">
      <c r="A25" s="83" t="s">
        <v>73</v>
      </c>
      <c r="B25" s="22" t="s">
        <v>74</v>
      </c>
      <c r="C25" s="86">
        <v>7.5</v>
      </c>
      <c r="D25" s="85" t="s">
        <v>50</v>
      </c>
      <c r="E25" s="84" t="str">
        <f t="shared" si="4"/>
        <v/>
      </c>
      <c r="F25" s="84" t="str">
        <f t="shared" si="5"/>
        <v/>
      </c>
      <c r="G25" s="86" t="s">
        <v>60</v>
      </c>
      <c r="H25" s="86" t="s">
        <v>184</v>
      </c>
      <c r="I25" s="22" t="s">
        <v>188</v>
      </c>
    </row>
    <row r="26" spans="1:10" x14ac:dyDescent="0.35">
      <c r="A26" s="83" t="s">
        <v>75</v>
      </c>
      <c r="B26" s="22" t="s">
        <v>76</v>
      </c>
      <c r="C26" s="86">
        <v>7.5</v>
      </c>
      <c r="D26" s="85" t="s">
        <v>50</v>
      </c>
      <c r="E26" s="84" t="str">
        <f t="shared" si="4"/>
        <v/>
      </c>
      <c r="F26" s="84" t="str">
        <f t="shared" si="5"/>
        <v/>
      </c>
      <c r="G26" s="86" t="s">
        <v>60</v>
      </c>
      <c r="H26" s="86" t="s">
        <v>165</v>
      </c>
      <c r="I26" s="22" t="s">
        <v>26</v>
      </c>
    </row>
    <row r="27" spans="1:10" x14ac:dyDescent="0.35">
      <c r="A27" s="8" t="s">
        <v>162</v>
      </c>
      <c r="B27" s="7" t="s">
        <v>161</v>
      </c>
      <c r="C27" s="42">
        <v>5</v>
      </c>
      <c r="D27" s="9" t="s">
        <v>50</v>
      </c>
      <c r="E27" s="40" t="str">
        <f t="shared" si="4"/>
        <v/>
      </c>
      <c r="F27" s="40" t="str">
        <f t="shared" si="5"/>
        <v/>
      </c>
      <c r="G27" s="40" t="s">
        <v>61</v>
      </c>
      <c r="H27" s="40" t="s">
        <v>185</v>
      </c>
      <c r="I27" s="7" t="s">
        <v>25</v>
      </c>
    </row>
    <row r="28" spans="1:10" x14ac:dyDescent="0.35">
      <c r="A28" s="8" t="s">
        <v>77</v>
      </c>
      <c r="B28" s="7" t="s">
        <v>78</v>
      </c>
      <c r="C28" s="42">
        <v>2.5</v>
      </c>
      <c r="D28" s="9" t="s">
        <v>50</v>
      </c>
      <c r="E28" s="40" t="str">
        <f t="shared" si="4"/>
        <v/>
      </c>
      <c r="F28" s="40" t="str">
        <f t="shared" si="5"/>
        <v/>
      </c>
      <c r="G28" s="40" t="s">
        <v>61</v>
      </c>
      <c r="H28" s="40" t="s">
        <v>183</v>
      </c>
      <c r="I28" s="7" t="s">
        <v>25</v>
      </c>
      <c r="J28" s="76" t="s">
        <v>64</v>
      </c>
    </row>
    <row r="29" spans="1:10" ht="14.5" customHeight="1" x14ac:dyDescent="0.35">
      <c r="A29" s="8" t="s">
        <v>164</v>
      </c>
      <c r="B29" s="7" t="s">
        <v>163</v>
      </c>
      <c r="C29" s="42">
        <v>5</v>
      </c>
      <c r="D29" s="9" t="s">
        <v>50</v>
      </c>
      <c r="E29" s="40" t="str">
        <f t="shared" si="4"/>
        <v/>
      </c>
      <c r="F29" s="40" t="str">
        <f t="shared" si="5"/>
        <v/>
      </c>
      <c r="G29" s="40" t="s">
        <v>61</v>
      </c>
      <c r="H29" s="40" t="s">
        <v>183</v>
      </c>
      <c r="I29" s="7" t="s">
        <v>26</v>
      </c>
    </row>
    <row r="30" spans="1:10" ht="14.5" customHeight="1" x14ac:dyDescent="0.35">
      <c r="A30" s="43" t="s">
        <v>79</v>
      </c>
      <c r="B30" s="44" t="s">
        <v>80</v>
      </c>
      <c r="C30" s="61">
        <v>2.5</v>
      </c>
      <c r="D30" s="9" t="s">
        <v>50</v>
      </c>
      <c r="E30" s="77" t="str">
        <f t="shared" si="4"/>
        <v/>
      </c>
      <c r="F30" s="77" t="str">
        <f t="shared" si="5"/>
        <v/>
      </c>
      <c r="G30" s="77" t="s">
        <v>61</v>
      </c>
      <c r="H30" s="77" t="s">
        <v>183</v>
      </c>
      <c r="I30" s="44" t="s">
        <v>26</v>
      </c>
    </row>
    <row r="31" spans="1:10" x14ac:dyDescent="0.35">
      <c r="A31" s="78" t="s">
        <v>23</v>
      </c>
      <c r="B31" s="23" t="s">
        <v>24</v>
      </c>
      <c r="C31" s="24"/>
      <c r="D31" s="24" t="s">
        <v>50</v>
      </c>
      <c r="E31" s="41" t="str">
        <f t="shared" ref="E31:E33" si="6">IF(D31="Earned",C31,"")</f>
        <v/>
      </c>
      <c r="F31" s="41" t="str">
        <f t="shared" ref="F31:F33" si="7">IF(D31="Planned",C31, "")</f>
        <v/>
      </c>
      <c r="G31" s="41" t="s">
        <v>61</v>
      </c>
      <c r="H31" s="41"/>
      <c r="I31" s="23" t="s">
        <v>25</v>
      </c>
    </row>
    <row r="32" spans="1:10" x14ac:dyDescent="0.35">
      <c r="A32" s="78" t="s">
        <v>23</v>
      </c>
      <c r="B32" s="23" t="s">
        <v>24</v>
      </c>
      <c r="C32" s="24"/>
      <c r="D32" s="24" t="s">
        <v>50</v>
      </c>
      <c r="E32" s="41" t="str">
        <f t="shared" si="6"/>
        <v/>
      </c>
      <c r="F32" s="41" t="str">
        <f t="shared" si="7"/>
        <v/>
      </c>
      <c r="G32" s="41" t="s">
        <v>61</v>
      </c>
      <c r="H32" s="41"/>
      <c r="I32" s="23" t="s">
        <v>36</v>
      </c>
      <c r="J32" t="s">
        <v>54</v>
      </c>
    </row>
    <row r="33" spans="1:10" x14ac:dyDescent="0.35">
      <c r="A33" s="78" t="s">
        <v>23</v>
      </c>
      <c r="B33" s="23" t="s">
        <v>24</v>
      </c>
      <c r="C33" s="24"/>
      <c r="D33" s="24" t="s">
        <v>50</v>
      </c>
      <c r="E33" s="41" t="str">
        <f t="shared" si="6"/>
        <v/>
      </c>
      <c r="F33" s="41" t="str">
        <f t="shared" si="7"/>
        <v/>
      </c>
      <c r="G33" s="41" t="s">
        <v>61</v>
      </c>
      <c r="H33" s="41"/>
      <c r="I33" s="23" t="s">
        <v>26</v>
      </c>
    </row>
    <row r="35" spans="1:10" ht="18.5" x14ac:dyDescent="0.45">
      <c r="B35" s="13" t="s">
        <v>62</v>
      </c>
      <c r="C35" s="13"/>
      <c r="D35" s="13"/>
      <c r="I35" s="14" t="s">
        <v>53</v>
      </c>
    </row>
    <row r="36" spans="1:10" ht="29" x14ac:dyDescent="0.35">
      <c r="A36" s="10" t="s">
        <v>3</v>
      </c>
      <c r="B36" s="11" t="s">
        <v>4</v>
      </c>
      <c r="C36" s="11" t="s">
        <v>48</v>
      </c>
      <c r="D36" s="10" t="s">
        <v>49</v>
      </c>
      <c r="E36" s="10" t="s">
        <v>2</v>
      </c>
      <c r="F36" s="10" t="s">
        <v>18</v>
      </c>
      <c r="G36" s="10" t="s">
        <v>138</v>
      </c>
      <c r="H36" s="75" t="s">
        <v>191</v>
      </c>
      <c r="I36" s="10" t="s">
        <v>5</v>
      </c>
    </row>
    <row r="37" spans="1:10" x14ac:dyDescent="0.35">
      <c r="A37" s="65" t="str">
        <f>IF(B37="Please select:","CTMS-MAT-XX",IF(B37="Elements of Linear Algebra","CTMS-MAT-24",IF(B37="Matrix Algebra &amp; Advanced Calculus I","CTMS-MAT-22",)))</f>
        <v>CTMS-MAT-XX</v>
      </c>
      <c r="B37" s="66" t="s">
        <v>50</v>
      </c>
      <c r="C37" s="67">
        <v>5</v>
      </c>
      <c r="D37" s="68" t="s">
        <v>50</v>
      </c>
      <c r="E37" s="67" t="str">
        <f>IF(D37="Earned",C37,"")</f>
        <v/>
      </c>
      <c r="F37" s="67" t="str">
        <f>IF(D37="Planned",C37,"")</f>
        <v/>
      </c>
      <c r="G37" s="67" t="s">
        <v>61</v>
      </c>
      <c r="H37" s="67" t="s">
        <v>183</v>
      </c>
      <c r="I37" s="69" t="s">
        <v>25</v>
      </c>
    </row>
    <row r="38" spans="1:10" x14ac:dyDescent="0.35">
      <c r="A38" s="65" t="str">
        <f>IF(B38="Please select:","CTMS-MAT-XX",IF(B38="Elements of Calculus","CTMS-MAT-25",IF(B38="Matrix Algebra &amp; Advanced Calculus II","CTMS-MAT-23",)))</f>
        <v>CTMS-MAT-XX</v>
      </c>
      <c r="B38" s="66" t="s">
        <v>50</v>
      </c>
      <c r="C38" s="67">
        <v>5</v>
      </c>
      <c r="D38" s="68" t="s">
        <v>50</v>
      </c>
      <c r="E38" s="67" t="str">
        <f t="shared" ref="E38:E40" si="8">IF(D38="Earned",C38,"")</f>
        <v/>
      </c>
      <c r="F38" s="67" t="str">
        <f t="shared" ref="F38:F40" si="9">IF(D38="Planned",C38,"")</f>
        <v/>
      </c>
      <c r="G38" s="67" t="s">
        <v>61</v>
      </c>
      <c r="H38" s="67" t="s">
        <v>192</v>
      </c>
      <c r="I38" s="69" t="s">
        <v>26</v>
      </c>
    </row>
    <row r="39" spans="1:10" ht="29" x14ac:dyDescent="0.35">
      <c r="A39" s="8" t="s">
        <v>137</v>
      </c>
      <c r="B39" s="7" t="s">
        <v>55</v>
      </c>
      <c r="C39" s="42">
        <v>5</v>
      </c>
      <c r="D39" s="9" t="s">
        <v>50</v>
      </c>
      <c r="E39" s="40" t="str">
        <f t="shared" si="8"/>
        <v/>
      </c>
      <c r="F39" s="40" t="str">
        <f t="shared" si="9"/>
        <v/>
      </c>
      <c r="G39" s="40" t="s">
        <v>60</v>
      </c>
      <c r="H39" s="40" t="s">
        <v>193</v>
      </c>
      <c r="I39" s="7" t="s">
        <v>25</v>
      </c>
    </row>
    <row r="40" spans="1:10" x14ac:dyDescent="0.35">
      <c r="A40" s="65" t="str">
        <f>IF(B40="Please select:","CTMS-XXX",IF(B40="Numerical Methods","CTMS-MAT-13",IF(B40="Statistics &amp; Data Analysis","CTMS-MET-21",)))</f>
        <v>CTMS-XXX</v>
      </c>
      <c r="B40" s="69" t="s">
        <v>50</v>
      </c>
      <c r="C40" s="67">
        <v>5</v>
      </c>
      <c r="D40" s="68" t="s">
        <v>50</v>
      </c>
      <c r="E40" s="67" t="str">
        <f t="shared" si="8"/>
        <v/>
      </c>
      <c r="F40" s="67" t="str">
        <f t="shared" si="9"/>
        <v/>
      </c>
      <c r="G40" s="67" t="s">
        <v>61</v>
      </c>
      <c r="H40" s="67" t="s">
        <v>186</v>
      </c>
      <c r="I40" s="69" t="s">
        <v>26</v>
      </c>
    </row>
    <row r="43" spans="1:10" ht="18.5" x14ac:dyDescent="0.45">
      <c r="B43" s="13" t="s">
        <v>94</v>
      </c>
      <c r="I43" s="14" t="s">
        <v>95</v>
      </c>
    </row>
    <row r="44" spans="1:10" ht="29" x14ac:dyDescent="0.35">
      <c r="A44" s="10" t="s">
        <v>3</v>
      </c>
      <c r="B44" s="11" t="s">
        <v>4</v>
      </c>
      <c r="C44" s="11" t="s">
        <v>48</v>
      </c>
      <c r="D44" s="10" t="s">
        <v>49</v>
      </c>
      <c r="E44" s="10" t="s">
        <v>2</v>
      </c>
      <c r="F44" s="10" t="s">
        <v>18</v>
      </c>
      <c r="G44" s="10" t="s">
        <v>138</v>
      </c>
      <c r="H44" s="75" t="s">
        <v>191</v>
      </c>
      <c r="I44" s="10" t="s">
        <v>5</v>
      </c>
    </row>
    <row r="45" spans="1:10" x14ac:dyDescent="0.35">
      <c r="A45" s="60" t="str">
        <f>IF(B45="Please select:","CTLA-GER-XX/ CTHU-HUM-XXX",IF(B45="German A1.1-C1","CTLA-GER-XX",IF(B45="Introduction to Philosophical Ethics","CTHU-HUM-001",IF(B45="Introduction to the Philosophy of Science","CTHU-HUM-002",IF(B45="Introduction to Visual Culture","CTHU-HUM-003")))))</f>
        <v>CTLA-GER-XX/ CTHU-HUM-XXX</v>
      </c>
      <c r="B45" s="47" t="s">
        <v>50</v>
      </c>
      <c r="C45" s="49">
        <v>2.5</v>
      </c>
      <c r="D45" s="50" t="s">
        <v>50</v>
      </c>
      <c r="E45" s="49" t="str">
        <f>IF(D45="Earned",C45,"")</f>
        <v/>
      </c>
      <c r="F45" s="49" t="str">
        <f>IF(D45="Planned",C45,"")</f>
        <v/>
      </c>
      <c r="G45" s="49" t="s">
        <v>61</v>
      </c>
      <c r="H45" s="49" t="s">
        <v>183</v>
      </c>
      <c r="I45" s="48" t="s">
        <v>25</v>
      </c>
    </row>
    <row r="46" spans="1:10" x14ac:dyDescent="0.35">
      <c r="A46" s="60" t="str">
        <f>IF(B46="Please select:","CTLA-GER-XX/ CTHU-HUM-XXX",IF(B46="German A1.1-C1","CTLA-GER-XX",IF(B46="Introduction to Philosophical Ethics","CTHU-HUM-001",IF(B46="Introduction to the Philosophy of Science","CTHU-HUM-002",IF(B46="Introduction to Visual Culture","CTHU-HUM-003")))))</f>
        <v>CTLA-GER-XX/ CTHU-HUM-XXX</v>
      </c>
      <c r="B46" s="47" t="s">
        <v>50</v>
      </c>
      <c r="C46" s="49">
        <v>2.5</v>
      </c>
      <c r="D46" s="50" t="s">
        <v>50</v>
      </c>
      <c r="E46" s="49" t="str">
        <f t="shared" ref="E46" si="10">IF(D46="Earned",C46,"")</f>
        <v/>
      </c>
      <c r="F46" s="49" t="str">
        <f t="shared" ref="F46" si="11">IF(D46="Planned",C46,"")</f>
        <v/>
      </c>
      <c r="G46" s="49" t="s">
        <v>61</v>
      </c>
      <c r="H46" s="49" t="s">
        <v>189</v>
      </c>
      <c r="I46" s="48" t="s">
        <v>26</v>
      </c>
    </row>
    <row r="48" spans="1:10" ht="30" customHeight="1" x14ac:dyDescent="0.45">
      <c r="B48" s="13" t="s">
        <v>96</v>
      </c>
      <c r="I48" s="106" t="s">
        <v>224</v>
      </c>
      <c r="J48" s="106"/>
    </row>
    <row r="49" spans="1:9" ht="29" x14ac:dyDescent="0.35">
      <c r="A49" s="10" t="s">
        <v>3</v>
      </c>
      <c r="B49" s="11" t="s">
        <v>4</v>
      </c>
      <c r="C49" s="11" t="s">
        <v>48</v>
      </c>
      <c r="D49" s="10" t="s">
        <v>49</v>
      </c>
      <c r="E49" s="10" t="s">
        <v>2</v>
      </c>
      <c r="F49" s="10" t="s">
        <v>18</v>
      </c>
      <c r="G49" s="10" t="s">
        <v>138</v>
      </c>
      <c r="H49" s="75" t="s">
        <v>191</v>
      </c>
      <c r="I49" s="10" t="s">
        <v>5</v>
      </c>
    </row>
    <row r="50" spans="1:9" x14ac:dyDescent="0.35">
      <c r="A50" s="8" t="s">
        <v>134</v>
      </c>
      <c r="B50" s="8" t="s">
        <v>217</v>
      </c>
      <c r="C50" s="40">
        <v>2.5</v>
      </c>
      <c r="D50" s="9" t="s">
        <v>50</v>
      </c>
      <c r="E50" s="40" t="str">
        <f t="shared" ref="E50:E56" si="12">IF(D50="Earned",C50,"")</f>
        <v/>
      </c>
      <c r="F50" s="40" t="str">
        <f t="shared" ref="F50:F56" si="13">IF(D50="Planned",C50,"")</f>
        <v/>
      </c>
      <c r="G50" s="40" t="s">
        <v>61</v>
      </c>
      <c r="H50" s="40" t="s">
        <v>183</v>
      </c>
      <c r="I50" s="7" t="s">
        <v>157</v>
      </c>
    </row>
    <row r="51" spans="1:9" x14ac:dyDescent="0.35">
      <c r="A51" s="8" t="s">
        <v>135</v>
      </c>
      <c r="B51" s="8" t="s">
        <v>218</v>
      </c>
      <c r="C51" s="40">
        <v>2.5</v>
      </c>
      <c r="D51" s="9" t="s">
        <v>50</v>
      </c>
      <c r="E51" s="40" t="str">
        <f t="shared" si="12"/>
        <v/>
      </c>
      <c r="F51" s="40" t="str">
        <f t="shared" si="13"/>
        <v/>
      </c>
      <c r="G51" s="40" t="s">
        <v>61</v>
      </c>
      <c r="H51" s="40" t="s">
        <v>183</v>
      </c>
      <c r="I51" s="7" t="s">
        <v>157</v>
      </c>
    </row>
    <row r="52" spans="1:9" ht="29" x14ac:dyDescent="0.35">
      <c r="A52" s="8" t="s">
        <v>136</v>
      </c>
      <c r="B52" s="7" t="s">
        <v>216</v>
      </c>
      <c r="C52" s="40">
        <v>5</v>
      </c>
      <c r="D52" s="9" t="s">
        <v>50</v>
      </c>
      <c r="E52" s="40" t="str">
        <f t="shared" si="12"/>
        <v/>
      </c>
      <c r="F52" s="40" t="str">
        <f t="shared" si="13"/>
        <v/>
      </c>
      <c r="G52" s="40" t="s">
        <v>61</v>
      </c>
      <c r="H52" s="40" t="s">
        <v>183</v>
      </c>
      <c r="I52" s="7" t="s">
        <v>157</v>
      </c>
    </row>
    <row r="53" spans="1:9" x14ac:dyDescent="0.35">
      <c r="A53" s="8" t="s">
        <v>207</v>
      </c>
      <c r="B53" s="7" t="s">
        <v>208</v>
      </c>
      <c r="C53" s="40">
        <v>5</v>
      </c>
      <c r="D53" s="9" t="s">
        <v>50</v>
      </c>
      <c r="E53" s="40" t="str">
        <f t="shared" si="12"/>
        <v/>
      </c>
      <c r="F53" s="40" t="str">
        <f t="shared" si="13"/>
        <v/>
      </c>
      <c r="G53" s="40" t="s">
        <v>61</v>
      </c>
      <c r="H53" s="40" t="s">
        <v>183</v>
      </c>
      <c r="I53" s="7" t="s">
        <v>188</v>
      </c>
    </row>
    <row r="54" spans="1:9" x14ac:dyDescent="0.35">
      <c r="A54" s="8" t="s">
        <v>209</v>
      </c>
      <c r="B54" s="7" t="s">
        <v>210</v>
      </c>
      <c r="C54" s="40">
        <v>5</v>
      </c>
      <c r="D54" s="9" t="s">
        <v>50</v>
      </c>
      <c r="E54" s="40" t="str">
        <f t="shared" si="12"/>
        <v/>
      </c>
      <c r="F54" s="40" t="str">
        <f t="shared" si="13"/>
        <v/>
      </c>
      <c r="G54" s="40" t="s">
        <v>61</v>
      </c>
      <c r="H54" s="40" t="s">
        <v>183</v>
      </c>
      <c r="I54" s="7" t="s">
        <v>25</v>
      </c>
    </row>
    <row r="55" spans="1:9" x14ac:dyDescent="0.35">
      <c r="A55" s="8" t="s">
        <v>211</v>
      </c>
      <c r="B55" s="8" t="s">
        <v>212</v>
      </c>
      <c r="C55" s="40">
        <v>5</v>
      </c>
      <c r="D55" s="9" t="s">
        <v>50</v>
      </c>
      <c r="E55" s="40" t="str">
        <f t="shared" si="12"/>
        <v/>
      </c>
      <c r="F55" s="40" t="str">
        <f t="shared" si="13"/>
        <v/>
      </c>
      <c r="G55" s="8" t="s">
        <v>61</v>
      </c>
      <c r="H55" s="40" t="s">
        <v>183</v>
      </c>
      <c r="I55" s="8" t="s">
        <v>26</v>
      </c>
    </row>
    <row r="56" spans="1:9" ht="29" x14ac:dyDescent="0.35">
      <c r="A56" s="8" t="s">
        <v>213</v>
      </c>
      <c r="B56" s="8" t="s">
        <v>214</v>
      </c>
      <c r="C56" s="40">
        <v>5</v>
      </c>
      <c r="D56" s="9" t="s">
        <v>50</v>
      </c>
      <c r="E56" s="40" t="str">
        <f t="shared" si="12"/>
        <v/>
      </c>
      <c r="F56" s="40" t="str">
        <f t="shared" si="13"/>
        <v/>
      </c>
      <c r="G56" s="8" t="s">
        <v>61</v>
      </c>
      <c r="H56" s="8" t="s">
        <v>215</v>
      </c>
      <c r="I56" s="8" t="s">
        <v>25</v>
      </c>
    </row>
    <row r="58" spans="1:9" ht="18.5" x14ac:dyDescent="0.45">
      <c r="B58" s="13" t="s">
        <v>8</v>
      </c>
      <c r="C58" s="13"/>
      <c r="D58" s="13"/>
      <c r="I58" s="14" t="s">
        <v>13</v>
      </c>
    </row>
    <row r="59" spans="1:9" ht="29" x14ac:dyDescent="0.35">
      <c r="A59" s="10" t="s">
        <v>3</v>
      </c>
      <c r="B59" s="11" t="s">
        <v>4</v>
      </c>
      <c r="C59" s="11" t="s">
        <v>48</v>
      </c>
      <c r="D59" s="10" t="s">
        <v>49</v>
      </c>
      <c r="E59" s="10" t="s">
        <v>2</v>
      </c>
      <c r="F59" s="10" t="s">
        <v>18</v>
      </c>
      <c r="G59" s="10" t="s">
        <v>138</v>
      </c>
      <c r="H59" s="75" t="s">
        <v>191</v>
      </c>
      <c r="I59" s="10" t="s">
        <v>5</v>
      </c>
    </row>
    <row r="60" spans="1:9" x14ac:dyDescent="0.35">
      <c r="A60" s="8" t="s">
        <v>9</v>
      </c>
      <c r="B60" s="7" t="s">
        <v>8</v>
      </c>
      <c r="C60" s="40">
        <v>15</v>
      </c>
      <c r="D60" s="7" t="s">
        <v>50</v>
      </c>
      <c r="E60" s="40" t="str">
        <f>IF(D60="Earned",C60,"")</f>
        <v/>
      </c>
      <c r="F60" s="40" t="str">
        <f>IF(D60="Planned",C60,"")</f>
        <v/>
      </c>
      <c r="G60" s="7" t="s">
        <v>60</v>
      </c>
      <c r="H60" s="7"/>
      <c r="I60" s="7" t="s">
        <v>197</v>
      </c>
    </row>
    <row r="61" spans="1:9" x14ac:dyDescent="0.35">
      <c r="A61" s="8" t="s">
        <v>140</v>
      </c>
      <c r="B61" s="7" t="s">
        <v>141</v>
      </c>
      <c r="C61" s="40">
        <v>0</v>
      </c>
      <c r="D61" s="7" t="s">
        <v>50</v>
      </c>
      <c r="E61" s="40" t="str">
        <f t="shared" ref="E61:E66" si="14">IF(D61="Earned",C61,"")</f>
        <v/>
      </c>
      <c r="F61" s="40" t="str">
        <f t="shared" ref="F61:F66" si="15">IF(D61="Planned",C61,"")</f>
        <v/>
      </c>
      <c r="G61" s="7" t="s">
        <v>60</v>
      </c>
      <c r="H61" s="7"/>
      <c r="I61" s="7" t="s">
        <v>142</v>
      </c>
    </row>
    <row r="62" spans="1:9" x14ac:dyDescent="0.35">
      <c r="A62" s="8" t="s">
        <v>143</v>
      </c>
      <c r="B62" s="7" t="s">
        <v>144</v>
      </c>
      <c r="C62" s="40">
        <v>0</v>
      </c>
      <c r="D62" s="7" t="s">
        <v>50</v>
      </c>
      <c r="E62" s="40" t="str">
        <f t="shared" si="14"/>
        <v/>
      </c>
      <c r="F62" s="40" t="str">
        <f t="shared" si="15"/>
        <v/>
      </c>
      <c r="G62" s="7" t="s">
        <v>60</v>
      </c>
      <c r="H62" s="7"/>
      <c r="I62" s="7" t="s">
        <v>145</v>
      </c>
    </row>
    <row r="63" spans="1:9" x14ac:dyDescent="0.35">
      <c r="A63" s="8" t="s">
        <v>146</v>
      </c>
      <c r="B63" s="7" t="s">
        <v>147</v>
      </c>
      <c r="C63" s="40">
        <v>0</v>
      </c>
      <c r="D63" s="7" t="s">
        <v>50</v>
      </c>
      <c r="E63" s="40" t="str">
        <f t="shared" si="14"/>
        <v/>
      </c>
      <c r="F63" s="40" t="str">
        <f t="shared" si="15"/>
        <v/>
      </c>
      <c r="G63" s="7" t="s">
        <v>60</v>
      </c>
      <c r="H63" s="7"/>
      <c r="I63" s="7" t="s">
        <v>148</v>
      </c>
    </row>
    <row r="64" spans="1:9" x14ac:dyDescent="0.35">
      <c r="A64" s="8" t="s">
        <v>149</v>
      </c>
      <c r="B64" s="7" t="s">
        <v>150</v>
      </c>
      <c r="C64" s="40">
        <v>0</v>
      </c>
      <c r="D64" s="7" t="s">
        <v>50</v>
      </c>
      <c r="E64" s="40" t="str">
        <f t="shared" si="14"/>
        <v/>
      </c>
      <c r="F64" s="40" t="str">
        <f t="shared" si="15"/>
        <v/>
      </c>
      <c r="G64" s="7" t="s">
        <v>60</v>
      </c>
      <c r="H64" s="7"/>
      <c r="I64" s="7" t="s">
        <v>151</v>
      </c>
    </row>
    <row r="65" spans="1:11" x14ac:dyDescent="0.35">
      <c r="A65" s="8" t="s">
        <v>152</v>
      </c>
      <c r="B65" s="7" t="s">
        <v>153</v>
      </c>
      <c r="C65" s="40">
        <v>0</v>
      </c>
      <c r="D65" s="7" t="s">
        <v>50</v>
      </c>
      <c r="E65" s="40" t="str">
        <f t="shared" si="14"/>
        <v/>
      </c>
      <c r="F65" s="40" t="str">
        <f t="shared" si="15"/>
        <v/>
      </c>
      <c r="G65" s="7" t="s">
        <v>61</v>
      </c>
      <c r="H65" s="7"/>
      <c r="I65" s="7" t="s">
        <v>154</v>
      </c>
    </row>
    <row r="66" spans="1:11" x14ac:dyDescent="0.35">
      <c r="A66" s="8" t="s">
        <v>152</v>
      </c>
      <c r="B66" s="7" t="s">
        <v>155</v>
      </c>
      <c r="C66" s="40">
        <v>0</v>
      </c>
      <c r="D66" s="7" t="s">
        <v>50</v>
      </c>
      <c r="E66" s="40" t="str">
        <f t="shared" si="14"/>
        <v/>
      </c>
      <c r="F66" s="40" t="str">
        <f t="shared" si="15"/>
        <v/>
      </c>
      <c r="G66" s="7" t="s">
        <v>61</v>
      </c>
      <c r="H66" s="7"/>
      <c r="I66" s="7" t="s">
        <v>154</v>
      </c>
    </row>
    <row r="67" spans="1:11" ht="17.25" customHeight="1" x14ac:dyDescent="0.35"/>
    <row r="68" spans="1:11" ht="15.75" customHeight="1" x14ac:dyDescent="0.45">
      <c r="B68" s="13" t="s">
        <v>10</v>
      </c>
      <c r="C68" s="13"/>
      <c r="D68" s="13"/>
      <c r="I68" s="14" t="s">
        <v>13</v>
      </c>
    </row>
    <row r="69" spans="1:11" ht="29" x14ac:dyDescent="0.35">
      <c r="A69" s="10" t="s">
        <v>3</v>
      </c>
      <c r="B69" s="11" t="s">
        <v>4</v>
      </c>
      <c r="C69" s="11" t="s">
        <v>48</v>
      </c>
      <c r="D69" s="10" t="s">
        <v>49</v>
      </c>
      <c r="E69" s="10" t="s">
        <v>2</v>
      </c>
      <c r="F69" s="10" t="s">
        <v>18</v>
      </c>
      <c r="G69" s="10" t="s">
        <v>138</v>
      </c>
      <c r="H69" s="75" t="s">
        <v>191</v>
      </c>
      <c r="I69" s="10" t="s">
        <v>5</v>
      </c>
    </row>
    <row r="70" spans="1:11" x14ac:dyDescent="0.35">
      <c r="A70" s="8" t="s">
        <v>65</v>
      </c>
      <c r="B70" s="7" t="s">
        <v>27</v>
      </c>
      <c r="C70" s="9">
        <v>5</v>
      </c>
      <c r="D70" s="9" t="s">
        <v>50</v>
      </c>
      <c r="E70" s="40" t="str">
        <f t="shared" ref="E70:E72" si="16">IF(D70="Earned",C70,"")</f>
        <v/>
      </c>
      <c r="F70" s="42" t="str">
        <f t="shared" ref="F70:F72" si="17">IF(D70="Planned",C70,"")</f>
        <v/>
      </c>
      <c r="G70" s="42" t="s">
        <v>61</v>
      </c>
      <c r="H70" s="109" t="s">
        <v>187</v>
      </c>
      <c r="I70" s="7" t="s">
        <v>52</v>
      </c>
    </row>
    <row r="71" spans="1:11" x14ac:dyDescent="0.35">
      <c r="A71" s="8" t="s">
        <v>65</v>
      </c>
      <c r="B71" s="7" t="s">
        <v>27</v>
      </c>
      <c r="C71" s="9">
        <v>5</v>
      </c>
      <c r="D71" s="9" t="s">
        <v>50</v>
      </c>
      <c r="E71" s="40" t="str">
        <f t="shared" si="16"/>
        <v/>
      </c>
      <c r="F71" s="42" t="str">
        <f t="shared" si="17"/>
        <v/>
      </c>
      <c r="G71" s="42" t="s">
        <v>61</v>
      </c>
      <c r="H71" s="110"/>
      <c r="I71" s="7" t="s">
        <v>52</v>
      </c>
    </row>
    <row r="72" spans="1:11" x14ac:dyDescent="0.35">
      <c r="A72" s="8" t="s">
        <v>65</v>
      </c>
      <c r="B72" s="7" t="s">
        <v>27</v>
      </c>
      <c r="C72" s="9">
        <v>5</v>
      </c>
      <c r="D72" s="9" t="s">
        <v>50</v>
      </c>
      <c r="E72" s="40" t="str">
        <f t="shared" si="16"/>
        <v/>
      </c>
      <c r="F72" s="42" t="str">
        <f t="shared" si="17"/>
        <v/>
      </c>
      <c r="G72" s="42" t="s">
        <v>61</v>
      </c>
      <c r="H72" s="111"/>
      <c r="I72" s="7" t="s">
        <v>52</v>
      </c>
    </row>
    <row r="74" spans="1:11" x14ac:dyDescent="0.35">
      <c r="A74" s="106" t="s">
        <v>203</v>
      </c>
      <c r="B74" s="106"/>
      <c r="C74" s="106"/>
      <c r="D74" s="106"/>
      <c r="E74" s="106"/>
      <c r="F74" s="106"/>
      <c r="G74" s="106"/>
      <c r="H74" s="106"/>
      <c r="I74" s="106"/>
      <c r="K74" s="74"/>
    </row>
    <row r="75" spans="1:11" x14ac:dyDescent="0.35">
      <c r="A75" s="106"/>
      <c r="B75" s="106"/>
      <c r="C75" s="106"/>
      <c r="D75" s="106"/>
      <c r="E75" s="106"/>
      <c r="F75" s="106"/>
      <c r="G75" s="106"/>
      <c r="H75" s="106"/>
      <c r="I75" s="106"/>
    </row>
    <row r="76" spans="1:11" x14ac:dyDescent="0.35">
      <c r="A76" s="79"/>
      <c r="B76" s="79"/>
      <c r="C76" s="79"/>
      <c r="D76" s="79"/>
      <c r="E76" s="79"/>
      <c r="F76" s="79"/>
      <c r="G76" s="79"/>
      <c r="H76" s="79"/>
      <c r="I76" s="79"/>
    </row>
    <row r="77" spans="1:11" ht="14.5" customHeight="1" x14ac:dyDescent="0.35">
      <c r="A77" s="106" t="s">
        <v>204</v>
      </c>
      <c r="B77" s="106"/>
      <c r="C77" s="106"/>
      <c r="D77" s="106"/>
      <c r="E77" s="106"/>
      <c r="F77" s="106"/>
      <c r="G77" s="106"/>
      <c r="H77" s="106"/>
      <c r="I77" s="106"/>
    </row>
    <row r="78" spans="1:11" x14ac:dyDescent="0.35">
      <c r="A78" s="106"/>
      <c r="B78" s="106"/>
      <c r="C78" s="106"/>
      <c r="D78" s="106"/>
      <c r="E78" s="106"/>
      <c r="F78" s="106"/>
      <c r="G78" s="106"/>
      <c r="H78" s="106"/>
      <c r="I78" s="106"/>
    </row>
    <row r="80" spans="1:11" ht="18.5" x14ac:dyDescent="0.45">
      <c r="B80" s="13" t="s">
        <v>11</v>
      </c>
      <c r="C80" s="13"/>
      <c r="D80" s="13"/>
      <c r="I80" s="14" t="s">
        <v>13</v>
      </c>
    </row>
    <row r="81" spans="1:16" ht="29" x14ac:dyDescent="0.35">
      <c r="A81" s="10" t="s">
        <v>3</v>
      </c>
      <c r="B81" s="11" t="s">
        <v>4</v>
      </c>
      <c r="C81" s="11" t="s">
        <v>48</v>
      </c>
      <c r="D81" s="10" t="s">
        <v>49</v>
      </c>
      <c r="E81" s="10" t="s">
        <v>2</v>
      </c>
      <c r="F81" s="10" t="s">
        <v>18</v>
      </c>
      <c r="G81" s="10" t="s">
        <v>138</v>
      </c>
      <c r="H81" s="75" t="s">
        <v>191</v>
      </c>
      <c r="I81" s="10" t="s">
        <v>5</v>
      </c>
    </row>
    <row r="82" spans="1:16" ht="29" customHeight="1" x14ac:dyDescent="0.35">
      <c r="A82" s="8" t="s">
        <v>66</v>
      </c>
      <c r="B82" s="7" t="s">
        <v>15</v>
      </c>
      <c r="C82" s="40">
        <v>12</v>
      </c>
      <c r="D82" s="9" t="s">
        <v>50</v>
      </c>
      <c r="E82" s="40" t="str">
        <f>IF(D82="Earned",C82,"")</f>
        <v/>
      </c>
      <c r="F82" s="40" t="str">
        <f>IF(D82="Planned",C82,"")</f>
        <v/>
      </c>
      <c r="G82" s="40" t="s">
        <v>60</v>
      </c>
      <c r="H82" s="107" t="s">
        <v>190</v>
      </c>
      <c r="I82" s="7" t="s">
        <v>26</v>
      </c>
    </row>
    <row r="83" spans="1:16" x14ac:dyDescent="0.35">
      <c r="A83" s="8" t="s">
        <v>67</v>
      </c>
      <c r="B83" s="7" t="s">
        <v>16</v>
      </c>
      <c r="C83" s="40">
        <v>3</v>
      </c>
      <c r="D83" s="9" t="s">
        <v>50</v>
      </c>
      <c r="E83" s="40" t="str">
        <f>IF(D83="Earned",C83,"")</f>
        <v/>
      </c>
      <c r="F83" s="40" t="str">
        <f>IF(D83="Planned",C83,"")</f>
        <v/>
      </c>
      <c r="G83" s="40" t="s">
        <v>60</v>
      </c>
      <c r="H83" s="108"/>
      <c r="I83" s="7" t="s">
        <v>26</v>
      </c>
    </row>
    <row r="87" spans="1:16" x14ac:dyDescent="0.35">
      <c r="A87" s="14" t="s">
        <v>19</v>
      </c>
      <c r="B87" s="16">
        <f>SUM(E14:E85)</f>
        <v>0</v>
      </c>
      <c r="C87" s="16"/>
      <c r="D87" s="16"/>
      <c r="E87" s="14" t="s">
        <v>20</v>
      </c>
      <c r="I87" s="16">
        <f>SUM(F14:F85)</f>
        <v>0</v>
      </c>
    </row>
    <row r="88" spans="1:16" ht="18.5" x14ac:dyDescent="0.45">
      <c r="J88" s="17" t="s">
        <v>21</v>
      </c>
      <c r="K88" s="39">
        <f>SUM(B87+I87)</f>
        <v>0</v>
      </c>
    </row>
    <row r="89" spans="1:16" ht="14.5" customHeight="1" thickBot="1" x14ac:dyDescent="0.4">
      <c r="J89" s="17"/>
      <c r="K89" s="18"/>
    </row>
    <row r="90" spans="1:16" x14ac:dyDescent="0.35">
      <c r="J90" s="19" t="s">
        <v>28</v>
      </c>
      <c r="K90" s="20">
        <f>I87/30</f>
        <v>0</v>
      </c>
      <c r="L90" s="88" t="s">
        <v>51</v>
      </c>
      <c r="M90" s="89"/>
      <c r="N90" s="89"/>
      <c r="O90" s="89"/>
      <c r="P90" s="90"/>
    </row>
    <row r="91" spans="1:16" x14ac:dyDescent="0.35">
      <c r="J91" s="17"/>
      <c r="K91" s="18"/>
      <c r="L91" s="94"/>
      <c r="M91" s="95"/>
      <c r="N91" s="95"/>
      <c r="O91" s="95"/>
      <c r="P91" s="96"/>
    </row>
    <row r="92" spans="1:16" ht="18.5" x14ac:dyDescent="0.45">
      <c r="B92" s="13" t="s">
        <v>35</v>
      </c>
      <c r="C92" s="13"/>
      <c r="D92" s="13"/>
      <c r="E92" s="21" t="s">
        <v>14</v>
      </c>
      <c r="F92" s="15"/>
      <c r="G92" s="15"/>
      <c r="H92" s="15"/>
      <c r="L92" s="94"/>
      <c r="M92" s="95"/>
      <c r="N92" s="95"/>
      <c r="O92" s="95"/>
      <c r="P92" s="96"/>
    </row>
    <row r="93" spans="1:16" ht="29" x14ac:dyDescent="0.35">
      <c r="A93" s="10" t="s">
        <v>3</v>
      </c>
      <c r="B93" s="11" t="s">
        <v>4</v>
      </c>
      <c r="C93" s="11" t="s">
        <v>48</v>
      </c>
      <c r="D93" s="10" t="s">
        <v>49</v>
      </c>
      <c r="E93" s="10" t="s">
        <v>2</v>
      </c>
      <c r="F93" s="10" t="s">
        <v>18</v>
      </c>
      <c r="G93" s="10" t="s">
        <v>138</v>
      </c>
      <c r="H93" s="75" t="s">
        <v>191</v>
      </c>
      <c r="I93" s="10" t="s">
        <v>5</v>
      </c>
      <c r="L93" s="94"/>
      <c r="M93" s="95"/>
      <c r="N93" s="95"/>
      <c r="O93" s="95"/>
      <c r="P93" s="96"/>
    </row>
    <row r="94" spans="1:16" x14ac:dyDescent="0.35">
      <c r="A94" s="8"/>
      <c r="B94" s="7"/>
      <c r="C94" s="7"/>
      <c r="D94" s="9" t="s">
        <v>50</v>
      </c>
      <c r="E94" s="40" t="str">
        <f>IF(D94="Earned",C94,"")</f>
        <v/>
      </c>
      <c r="F94" s="40" t="str">
        <f>IF(D94="Planned",C94,"")</f>
        <v/>
      </c>
      <c r="G94" s="9"/>
      <c r="H94" s="9"/>
      <c r="I94" s="7" t="s">
        <v>52</v>
      </c>
      <c r="L94" s="94"/>
      <c r="M94" s="95"/>
      <c r="N94" s="95"/>
      <c r="O94" s="95"/>
      <c r="P94" s="96"/>
    </row>
    <row r="95" spans="1:16" ht="15" thickBot="1" x14ac:dyDescent="0.4">
      <c r="A95" s="8"/>
      <c r="B95" s="7"/>
      <c r="C95" s="7"/>
      <c r="D95" s="9" t="s">
        <v>50</v>
      </c>
      <c r="E95" s="40" t="str">
        <f t="shared" ref="E95:E102" si="18">IF(D95="Earned",C95,"")</f>
        <v/>
      </c>
      <c r="F95" s="40" t="str">
        <f t="shared" ref="F95:F102" si="19">IF(D95="Planned",C95,"")</f>
        <v/>
      </c>
      <c r="G95" s="9"/>
      <c r="H95" s="9"/>
      <c r="I95" s="7" t="s">
        <v>52</v>
      </c>
      <c r="L95" s="91"/>
      <c r="M95" s="92"/>
      <c r="N95" s="92"/>
      <c r="O95" s="92"/>
      <c r="P95" s="93"/>
    </row>
    <row r="96" spans="1:16" ht="14.5" customHeight="1" thickBot="1" x14ac:dyDescent="0.4">
      <c r="A96" s="8"/>
      <c r="B96" s="7"/>
      <c r="C96" s="7"/>
      <c r="D96" s="9" t="s">
        <v>50</v>
      </c>
      <c r="E96" s="40" t="str">
        <f t="shared" si="18"/>
        <v/>
      </c>
      <c r="F96" s="40" t="str">
        <f t="shared" si="19"/>
        <v/>
      </c>
      <c r="G96" s="9"/>
      <c r="H96" s="9"/>
      <c r="I96" s="7" t="s">
        <v>52</v>
      </c>
    </row>
    <row r="97" spans="1:16" x14ac:dyDescent="0.35">
      <c r="A97" s="8"/>
      <c r="B97" s="7"/>
      <c r="C97" s="7"/>
      <c r="D97" s="9" t="s">
        <v>50</v>
      </c>
      <c r="E97" s="40" t="str">
        <f t="shared" si="18"/>
        <v/>
      </c>
      <c r="F97" s="40" t="str">
        <f t="shared" si="19"/>
        <v/>
      </c>
      <c r="G97" s="9"/>
      <c r="H97" s="9"/>
      <c r="I97" s="7" t="s">
        <v>52</v>
      </c>
      <c r="L97" s="88" t="s">
        <v>156</v>
      </c>
      <c r="M97" s="89"/>
      <c r="N97" s="89"/>
      <c r="O97" s="89"/>
      <c r="P97" s="90"/>
    </row>
    <row r="98" spans="1:16" ht="15" thickBot="1" x14ac:dyDescent="0.4">
      <c r="A98" s="8"/>
      <c r="B98" s="7"/>
      <c r="C98" s="7"/>
      <c r="D98" s="9" t="s">
        <v>50</v>
      </c>
      <c r="E98" s="40" t="str">
        <f t="shared" si="18"/>
        <v/>
      </c>
      <c r="F98" s="40" t="str">
        <f t="shared" si="19"/>
        <v/>
      </c>
      <c r="G98" s="9"/>
      <c r="H98" s="9"/>
      <c r="I98" s="7" t="s">
        <v>52</v>
      </c>
      <c r="L98" s="91"/>
      <c r="M98" s="92"/>
      <c r="N98" s="92"/>
      <c r="O98" s="92"/>
      <c r="P98" s="93"/>
    </row>
    <row r="99" spans="1:16" x14ac:dyDescent="0.35">
      <c r="A99" s="8"/>
      <c r="B99" s="7"/>
      <c r="C99" s="7"/>
      <c r="D99" s="9" t="s">
        <v>50</v>
      </c>
      <c r="E99" s="40" t="str">
        <f t="shared" si="18"/>
        <v/>
      </c>
      <c r="F99" s="40" t="str">
        <f t="shared" si="19"/>
        <v/>
      </c>
      <c r="G99" s="9"/>
      <c r="H99" s="9"/>
      <c r="I99" s="7" t="s">
        <v>52</v>
      </c>
    </row>
    <row r="100" spans="1:16" x14ac:dyDescent="0.35">
      <c r="A100" s="8"/>
      <c r="B100" s="7"/>
      <c r="C100" s="7"/>
      <c r="D100" s="9" t="s">
        <v>50</v>
      </c>
      <c r="E100" s="40" t="str">
        <f t="shared" si="18"/>
        <v/>
      </c>
      <c r="F100" s="40" t="str">
        <f t="shared" si="19"/>
        <v/>
      </c>
      <c r="G100" s="9"/>
      <c r="H100" s="9"/>
      <c r="I100" s="7" t="s">
        <v>52</v>
      </c>
    </row>
    <row r="101" spans="1:16" x14ac:dyDescent="0.35">
      <c r="A101" s="8"/>
      <c r="B101" s="7"/>
      <c r="C101" s="7"/>
      <c r="D101" s="9" t="s">
        <v>50</v>
      </c>
      <c r="E101" s="40" t="str">
        <f t="shared" si="18"/>
        <v/>
      </c>
      <c r="F101" s="40" t="str">
        <f t="shared" si="19"/>
        <v/>
      </c>
      <c r="G101" s="9"/>
      <c r="H101" s="9"/>
      <c r="I101" s="7" t="s">
        <v>52</v>
      </c>
    </row>
    <row r="102" spans="1:16" x14ac:dyDescent="0.35">
      <c r="A102" s="8"/>
      <c r="B102" s="7"/>
      <c r="C102" s="7"/>
      <c r="D102" s="9" t="s">
        <v>50</v>
      </c>
      <c r="E102" s="40" t="str">
        <f t="shared" si="18"/>
        <v/>
      </c>
      <c r="F102" s="40" t="str">
        <f t="shared" si="19"/>
        <v/>
      </c>
      <c r="G102" s="9"/>
      <c r="H102" s="9"/>
      <c r="I102" s="7" t="s">
        <v>52</v>
      </c>
    </row>
  </sheetData>
  <sortState xmlns:xlrd2="http://schemas.microsoft.com/office/spreadsheetml/2017/richdata2" ref="A14:I19">
    <sortCondition descending="1" ref="I14"/>
  </sortState>
  <mergeCells count="15">
    <mergeCell ref="B1:D1"/>
    <mergeCell ref="L97:P98"/>
    <mergeCell ref="L90:P95"/>
    <mergeCell ref="I2:J2"/>
    <mergeCell ref="A9:K10"/>
    <mergeCell ref="A6:K6"/>
    <mergeCell ref="A7:K7"/>
    <mergeCell ref="A8:K8"/>
    <mergeCell ref="A5:K5"/>
    <mergeCell ref="B2:D2"/>
    <mergeCell ref="A74:I75"/>
    <mergeCell ref="H82:H83"/>
    <mergeCell ref="H70:H72"/>
    <mergeCell ref="A77:I78"/>
    <mergeCell ref="I48:J48"/>
  </mergeCells>
  <conditionalFormatting sqref="K88">
    <cfRule type="cellIs" dxfId="2" priority="1" stopIfTrue="1" operator="lessThan">
      <formula>180</formula>
    </cfRule>
    <cfRule type="cellIs" dxfId="1" priority="2" operator="lessThan">
      <formula>180</formula>
    </cfRule>
    <cfRule type="cellIs" dxfId="0" priority="3" operator="lessThan">
      <formula>180</formula>
    </cfRule>
  </conditionalFormatting>
  <dataValidations count="10">
    <dataValidation type="list" allowBlank="1" showInputMessage="1" showErrorMessage="1" sqref="D39 D31:D33" xr:uid="{43FD0227-5D11-42B7-A318-6A0D6EB9A9F1}">
      <formula1>"Please select:, Earned, Planned, N/A,"</formula1>
    </dataValidation>
    <dataValidation type="list" allowBlank="1" showInputMessage="1" showErrorMessage="1" sqref="D40 D70:D73 D23:D30 D37:D38" xr:uid="{E8749D53-0ECA-44AD-A135-C2BE21B16E0B}">
      <formula1>"Please select:, Earned, Planned, "</formula1>
    </dataValidation>
    <dataValidation type="list" allowBlank="1" showInputMessage="1" showErrorMessage="1" sqref="D14:D19" xr:uid="{F4CAF262-B1C4-48F0-A1A0-D6B02E2698BC}">
      <formula1>"Please select: , Earned, Planned, "</formula1>
    </dataValidation>
    <dataValidation type="list" allowBlank="1" showInputMessage="1" showErrorMessage="1" sqref="D45:D48 D82:D83 D60:D66 D50:D56 D94:D102" xr:uid="{CE997C16-9A75-4DD0-96B5-A4D1A45CC38E}">
      <formula1>"Please select:, Earned, Planned,"</formula1>
    </dataValidation>
    <dataValidation allowBlank="1" showErrorMessage="1" sqref="A40 A37:A38 A18:A19" xr:uid="{590D06BC-CB95-40AD-B647-D66D64DB7A51}"/>
    <dataValidation type="list" allowBlank="1" showInputMessage="1" showErrorMessage="1" sqref="B37" xr:uid="{CF946449-8ABC-4ADA-8C9D-466CAD16154A}">
      <formula1>"Please select:, Elements of Linear Algebra, Matrix Algebra &amp; Advanced Calculus I,"</formula1>
    </dataValidation>
    <dataValidation type="list" allowBlank="1" showInputMessage="1" showErrorMessage="1" sqref="B38" xr:uid="{A336B03B-B602-410A-85FA-622CCE330F9C}">
      <formula1>"Please select:, Elements of Calculus, Matrix Algebra &amp; Advanced Calculus II,"</formula1>
    </dataValidation>
    <dataValidation type="list" allowBlank="1" showInputMessage="1" showErrorMessage="1" sqref="B40" xr:uid="{4C61F62D-8551-4F18-A1CA-AF7FAA5B01CB}">
      <formula1>"Please select:, Numerical Methods, Statistics &amp; Data Analysis,"</formula1>
    </dataValidation>
    <dataValidation type="list" allowBlank="1" showInputMessage="1" showErrorMessage="1" sqref="B46" xr:uid="{165C7AE5-0777-41CA-91CC-0E29BE4BE483}">
      <formula1>"Please select:, German A1.1-C1,  Introduction to Philosophical Ethics,  Introduction to Visual Culture,"</formula1>
    </dataValidation>
    <dataValidation type="list" allowBlank="1" showInputMessage="1" showErrorMessage="1" sqref="B45" xr:uid="{EA5193B8-511F-4D44-831D-F78157D9327D}">
      <formula1>"Please select:, German A1.1-C1,  Introduction to the Philosophy of Science, "</formula1>
    </dataValidation>
  </dataValidations>
  <pageMargins left="0.7" right="0.7" top="0.75" bottom="0.75" header="0.3" footer="0.3"/>
  <pageSetup paperSize="9" scale="65" fitToHeight="0"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5506625-E407-4846-9017-13E28938A7BB}">
          <x14:formula1>
            <xm:f>Lists!$D$2:$D$22</xm:f>
          </x14:formula1>
          <xm:sqref>B19</xm:sqref>
        </x14:dataValidation>
        <x14:dataValidation type="list" allowBlank="1" showInputMessage="1" showErrorMessage="1" xr:uid="{A1419257-A42D-4FFC-8E4F-ED4CD290EDA2}">
          <x14:formula1>
            <xm:f>Lists!$B$2:$B$22</xm:f>
          </x14:formula1>
          <xm:sqref>B18</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D7E6E-12A1-473F-81FA-8003520E66DA}">
  <dimension ref="A1:H15"/>
  <sheetViews>
    <sheetView workbookViewId="0">
      <selection activeCell="H11" sqref="H11"/>
    </sheetView>
  </sheetViews>
  <sheetFormatPr defaultRowHeight="14.5" x14ac:dyDescent="0.35"/>
  <cols>
    <col min="1" max="1" width="12.6328125" customWidth="1"/>
    <col min="2" max="2" width="34.36328125" customWidth="1"/>
    <col min="3" max="3" width="13.6328125" customWidth="1"/>
    <col min="4" max="4" width="38.6328125" customWidth="1"/>
    <col min="6" max="6" width="14.90625" customWidth="1"/>
    <col min="8" max="8" width="21.81640625" customWidth="1"/>
    <col min="9" max="9" width="13.1796875" customWidth="1"/>
  </cols>
  <sheetData>
    <row r="1" spans="1:8" x14ac:dyDescent="0.35">
      <c r="A1" t="s">
        <v>97</v>
      </c>
      <c r="B1" t="s">
        <v>98</v>
      </c>
      <c r="C1" t="s">
        <v>99</v>
      </c>
      <c r="D1" t="s">
        <v>100</v>
      </c>
      <c r="F1" t="s">
        <v>101</v>
      </c>
      <c r="H1" t="s">
        <v>228</v>
      </c>
    </row>
    <row r="2" spans="1:8" x14ac:dyDescent="0.35">
      <c r="A2" t="s">
        <v>22</v>
      </c>
      <c r="B2" t="s">
        <v>50</v>
      </c>
      <c r="C2" t="s">
        <v>22</v>
      </c>
      <c r="D2" t="s">
        <v>50</v>
      </c>
      <c r="F2" s="82" t="s">
        <v>86</v>
      </c>
      <c r="H2" s="82" t="s">
        <v>229</v>
      </c>
    </row>
    <row r="3" spans="1:8" x14ac:dyDescent="0.35">
      <c r="A3" s="72" t="s">
        <v>103</v>
      </c>
      <c r="B3" s="72" t="s">
        <v>104</v>
      </c>
      <c r="C3" t="s">
        <v>105</v>
      </c>
      <c r="D3" s="81" t="s">
        <v>106</v>
      </c>
      <c r="F3" s="82" t="s">
        <v>174</v>
      </c>
      <c r="H3" s="82" t="s">
        <v>230</v>
      </c>
    </row>
    <row r="4" spans="1:8" x14ac:dyDescent="0.35">
      <c r="A4" s="72" t="s">
        <v>107</v>
      </c>
      <c r="B4" s="72" t="s">
        <v>108</v>
      </c>
      <c r="C4" t="s">
        <v>109</v>
      </c>
      <c r="D4" t="s">
        <v>110</v>
      </c>
      <c r="F4" s="82" t="s">
        <v>102</v>
      </c>
      <c r="H4" s="82" t="s">
        <v>231</v>
      </c>
    </row>
    <row r="5" spans="1:8" x14ac:dyDescent="0.35">
      <c r="A5" s="72" t="s">
        <v>127</v>
      </c>
      <c r="B5" s="72" t="s">
        <v>128</v>
      </c>
      <c r="C5" t="s">
        <v>129</v>
      </c>
      <c r="D5" t="s">
        <v>130</v>
      </c>
      <c r="F5" s="82" t="s">
        <v>87</v>
      </c>
      <c r="H5" s="76"/>
    </row>
    <row r="6" spans="1:8" x14ac:dyDescent="0.35">
      <c r="A6" s="72" t="s">
        <v>205</v>
      </c>
      <c r="B6" s="72" t="s">
        <v>170</v>
      </c>
      <c r="C6" t="s">
        <v>113</v>
      </c>
      <c r="D6" t="s">
        <v>114</v>
      </c>
      <c r="F6" s="82" t="s">
        <v>89</v>
      </c>
    </row>
    <row r="7" spans="1:8" ht="29" x14ac:dyDescent="0.35">
      <c r="A7" s="72" t="s">
        <v>111</v>
      </c>
      <c r="B7" s="72" t="s">
        <v>112</v>
      </c>
      <c r="C7" t="s">
        <v>221</v>
      </c>
      <c r="D7" s="81" t="s">
        <v>222</v>
      </c>
      <c r="F7" s="82" t="s">
        <v>90</v>
      </c>
    </row>
    <row r="8" spans="1:8" ht="29" x14ac:dyDescent="0.35">
      <c r="A8" s="72" t="s">
        <v>168</v>
      </c>
      <c r="B8" s="80" t="s">
        <v>169</v>
      </c>
      <c r="C8" t="s">
        <v>171</v>
      </c>
      <c r="D8" s="81" t="s">
        <v>172</v>
      </c>
      <c r="F8" s="82" t="s">
        <v>225</v>
      </c>
    </row>
    <row r="9" spans="1:8" x14ac:dyDescent="0.35">
      <c r="A9" s="72" t="s">
        <v>198</v>
      </c>
      <c r="B9" s="72" t="s">
        <v>199</v>
      </c>
      <c r="C9" t="s">
        <v>200</v>
      </c>
      <c r="D9" s="81" t="s">
        <v>201</v>
      </c>
      <c r="F9" s="82" t="s">
        <v>226</v>
      </c>
    </row>
    <row r="10" spans="1:8" x14ac:dyDescent="0.35">
      <c r="A10" s="72" t="s">
        <v>115</v>
      </c>
      <c r="B10" s="72" t="s">
        <v>116</v>
      </c>
      <c r="C10" t="s">
        <v>202</v>
      </c>
      <c r="D10" t="s">
        <v>206</v>
      </c>
      <c r="F10" s="82" t="s">
        <v>131</v>
      </c>
    </row>
    <row r="11" spans="1:8" x14ac:dyDescent="0.35">
      <c r="A11" s="72" t="s">
        <v>83</v>
      </c>
      <c r="B11" s="72" t="s">
        <v>84</v>
      </c>
      <c r="C11" t="s">
        <v>117</v>
      </c>
      <c r="D11" t="s">
        <v>118</v>
      </c>
      <c r="F11" s="82" t="s">
        <v>227</v>
      </c>
    </row>
    <row r="12" spans="1:8" ht="29" x14ac:dyDescent="0.35">
      <c r="A12" s="72" t="s">
        <v>121</v>
      </c>
      <c r="B12" s="80" t="s">
        <v>122</v>
      </c>
      <c r="C12" t="s">
        <v>173</v>
      </c>
      <c r="D12" t="s">
        <v>85</v>
      </c>
    </row>
    <row r="13" spans="1:8" x14ac:dyDescent="0.35">
      <c r="A13" s="72" t="s">
        <v>125</v>
      </c>
      <c r="B13" s="72" t="s">
        <v>126</v>
      </c>
      <c r="C13" t="s">
        <v>119</v>
      </c>
      <c r="D13" s="81" t="s">
        <v>120</v>
      </c>
    </row>
    <row r="14" spans="1:8" x14ac:dyDescent="0.35">
      <c r="A14" t="s">
        <v>219</v>
      </c>
      <c r="B14" t="s">
        <v>220</v>
      </c>
      <c r="C14" t="s">
        <v>123</v>
      </c>
      <c r="D14" t="s">
        <v>124</v>
      </c>
    </row>
    <row r="15" spans="1:8" x14ac:dyDescent="0.35">
      <c r="C15" t="s">
        <v>180</v>
      </c>
      <c r="D15" t="s">
        <v>223</v>
      </c>
    </row>
  </sheetData>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E532E-039E-40C8-9BA6-CAF51139DAB8}">
  <dimension ref="A1:N25"/>
  <sheetViews>
    <sheetView zoomScaleNormal="100" workbookViewId="0">
      <selection activeCell="B24" sqref="B24"/>
    </sheetView>
  </sheetViews>
  <sheetFormatPr defaultColWidth="8.81640625" defaultRowHeight="14.5" x14ac:dyDescent="0.35"/>
  <cols>
    <col min="1" max="1" width="17.81640625" customWidth="1"/>
    <col min="2" max="2" width="39" customWidth="1"/>
    <col min="5" max="5" width="12.1796875" customWidth="1"/>
  </cols>
  <sheetData>
    <row r="1" spans="1:7" ht="18.5" x14ac:dyDescent="0.45">
      <c r="A1" s="112" t="s">
        <v>82</v>
      </c>
      <c r="B1" s="112"/>
      <c r="C1" s="112"/>
      <c r="D1" s="112"/>
      <c r="E1" s="112"/>
    </row>
    <row r="2" spans="1:7" x14ac:dyDescent="0.35">
      <c r="A2" s="14" t="s">
        <v>56</v>
      </c>
      <c r="B2" s="14" t="s">
        <v>57</v>
      </c>
      <c r="C2" s="14" t="s">
        <v>48</v>
      </c>
      <c r="D2" s="14" t="s">
        <v>138</v>
      </c>
      <c r="E2" s="14" t="s">
        <v>5</v>
      </c>
    </row>
    <row r="3" spans="1:7" x14ac:dyDescent="0.35">
      <c r="A3" s="57" t="str">
        <f>'Study Plan'!A14</f>
        <v>CH-230</v>
      </c>
      <c r="B3" s="58" t="str">
        <f>'Study Plan'!B14</f>
        <v>Programming in C / C++</v>
      </c>
      <c r="C3" s="40">
        <v>7.5</v>
      </c>
      <c r="D3" s="51" t="s">
        <v>60</v>
      </c>
      <c r="E3" s="51" t="s">
        <v>132</v>
      </c>
    </row>
    <row r="4" spans="1:7" ht="29" x14ac:dyDescent="0.35">
      <c r="A4" s="57" t="str">
        <f>'Study Plan'!A16</f>
        <v>CH-233</v>
      </c>
      <c r="B4" s="58" t="str">
        <f>'Study Plan'!B16</f>
        <v>Mathematical Foundations of Computer Science</v>
      </c>
      <c r="C4" s="40">
        <v>7.5</v>
      </c>
      <c r="D4" s="51" t="s">
        <v>60</v>
      </c>
      <c r="E4" s="51" t="s">
        <v>132</v>
      </c>
    </row>
    <row r="5" spans="1:7" x14ac:dyDescent="0.35">
      <c r="A5" s="52" t="str">
        <f>'Study Plan'!A18</f>
        <v>CH-XXX</v>
      </c>
      <c r="B5" s="52" t="str">
        <f>'Study Plan'!B18</f>
        <v>Please select:</v>
      </c>
      <c r="C5" s="53">
        <v>7.5</v>
      </c>
      <c r="D5" s="54" t="s">
        <v>61</v>
      </c>
      <c r="E5" s="54" t="s">
        <v>132</v>
      </c>
    </row>
    <row r="6" spans="1:7" x14ac:dyDescent="0.35">
      <c r="A6" s="57" t="str">
        <f>'Study Plan'!A15</f>
        <v>CH-231</v>
      </c>
      <c r="B6" s="58" t="str">
        <f>'Study Plan'!B15</f>
        <v xml:space="preserve">Algorithms &amp; Data Structures </v>
      </c>
      <c r="C6" s="40">
        <v>7.5</v>
      </c>
      <c r="D6" s="51" t="s">
        <v>60</v>
      </c>
      <c r="E6" s="51" t="s">
        <v>133</v>
      </c>
    </row>
    <row r="7" spans="1:7" x14ac:dyDescent="0.35">
      <c r="A7" s="57" t="str">
        <f>'Study Plan'!A17</f>
        <v>CH-234</v>
      </c>
      <c r="B7" s="58" t="str">
        <f>'Study Plan'!B17</f>
        <v>Digital Systems &amp; Computer Architecture</v>
      </c>
      <c r="C7" s="40">
        <v>7.5</v>
      </c>
      <c r="D7" s="51" t="s">
        <v>60</v>
      </c>
      <c r="E7" s="51" t="s">
        <v>133</v>
      </c>
    </row>
    <row r="8" spans="1:7" x14ac:dyDescent="0.35">
      <c r="A8" s="52" t="str">
        <f>'Study Plan'!A19</f>
        <v>CH-XXX</v>
      </c>
      <c r="B8" s="52" t="str">
        <f>'Study Plan'!B19</f>
        <v>Please select:</v>
      </c>
      <c r="C8" s="53">
        <v>7.5</v>
      </c>
      <c r="D8" s="54" t="s">
        <v>61</v>
      </c>
      <c r="E8" s="54" t="s">
        <v>133</v>
      </c>
    </row>
    <row r="10" spans="1:7" x14ac:dyDescent="0.35">
      <c r="A10" t="s">
        <v>88</v>
      </c>
      <c r="D10" s="55" t="str">
        <f>IF((A5="CH-132")*(A8="CH-133"),"Earth Sciences",IF((A5="CH-140")*(A8="CH-141"),"Physics",IF((A5="CH-150")*(A8="CH-151"),"Math",IF((A5="CH-221")*(A8="CH-222"),"RIS",IF((A5="CH-210")*(A8="CH-211"),"ECE",IF((A5="CH-241")*(A8="CH-240"),"IEM",IF((A5="CH-310")*(A8="CH-311"),"GEM",IF((A5="CH-330")*(A8="CH-331"),"IRPH",IF((A5="CH-340")*(A8="CH-341"),"ISCP",IF((A5="SUS-101")*(A8="SUS-102"),"Sustainability","NONE"))))))))))</f>
        <v>NONE</v>
      </c>
    </row>
    <row r="12" spans="1:7" x14ac:dyDescent="0.35">
      <c r="A12" t="s">
        <v>91</v>
      </c>
      <c r="D12" s="55" t="str">
        <f>IF(A5="CH-330","IRPH",IF(A5="CH-340","ISCP",IF(A5="CH-221","RIS","NONE")))</f>
        <v>NONE</v>
      </c>
    </row>
    <row r="14" spans="1:7" ht="14.5" customHeight="1" x14ac:dyDescent="0.35">
      <c r="A14" t="s">
        <v>92</v>
      </c>
      <c r="D14" s="55" t="str">
        <f>IF((A5="CH-340")*(A8="CH-341"),"ISCP",IF((A5="CH-330")*(A8="CH-331"),"IRPH",IF((A5="CH-221")*(A8="CH-222"),"RIS","NONE")))</f>
        <v>NONE</v>
      </c>
    </row>
    <row r="16" spans="1:7" x14ac:dyDescent="0.35">
      <c r="E16" s="73"/>
      <c r="F16" s="73"/>
      <c r="G16" s="73"/>
    </row>
    <row r="17" spans="1:14" ht="18.5" x14ac:dyDescent="0.45">
      <c r="A17" s="112" t="s">
        <v>93</v>
      </c>
      <c r="B17" s="112"/>
      <c r="C17" s="112"/>
      <c r="D17" s="112"/>
      <c r="E17" s="112"/>
    </row>
    <row r="18" spans="1:14" x14ac:dyDescent="0.35">
      <c r="A18" s="14" t="s">
        <v>56</v>
      </c>
      <c r="B18" s="14" t="s">
        <v>57</v>
      </c>
      <c r="C18" s="14" t="s">
        <v>48</v>
      </c>
      <c r="D18" s="14" t="s">
        <v>138</v>
      </c>
      <c r="E18" s="14" t="s">
        <v>5</v>
      </c>
    </row>
    <row r="19" spans="1:14" x14ac:dyDescent="0.35">
      <c r="A19" s="56" t="str">
        <f>'Study Plan'!A37</f>
        <v>CTMS-MAT-XX</v>
      </c>
      <c r="B19" s="66" t="s">
        <v>50</v>
      </c>
      <c r="C19" s="49">
        <v>5</v>
      </c>
      <c r="D19" s="56" t="s">
        <v>60</v>
      </c>
      <c r="E19" s="56" t="s">
        <v>132</v>
      </c>
    </row>
    <row r="20" spans="1:14" x14ac:dyDescent="0.35">
      <c r="A20" s="56" t="str">
        <f>'Study Plan'!A38</f>
        <v>CTMS-MAT-XX</v>
      </c>
      <c r="B20" s="66" t="s">
        <v>50</v>
      </c>
      <c r="C20" s="49">
        <v>5</v>
      </c>
      <c r="D20" s="56" t="s">
        <v>60</v>
      </c>
      <c r="E20" s="56" t="s">
        <v>133</v>
      </c>
    </row>
    <row r="21" spans="1:14" ht="14.4" customHeight="1" x14ac:dyDescent="0.35">
      <c r="G21" s="113" t="s">
        <v>194</v>
      </c>
      <c r="H21" s="114"/>
      <c r="I21" s="114"/>
      <c r="J21" s="114"/>
      <c r="K21" s="114"/>
      <c r="L21" s="114"/>
      <c r="M21" s="114"/>
      <c r="N21" s="115"/>
    </row>
    <row r="22" spans="1:14" ht="18.5" x14ac:dyDescent="0.45">
      <c r="A22" s="112" t="s">
        <v>94</v>
      </c>
      <c r="B22" s="112"/>
      <c r="C22" s="112"/>
      <c r="D22" s="112"/>
      <c r="E22" s="112"/>
      <c r="G22" s="116"/>
      <c r="H22" s="117"/>
      <c r="I22" s="117"/>
      <c r="J22" s="117"/>
      <c r="K22" s="117"/>
      <c r="L22" s="117"/>
      <c r="M22" s="117"/>
      <c r="N22" s="118"/>
    </row>
    <row r="23" spans="1:14" x14ac:dyDescent="0.35">
      <c r="A23" s="14" t="s">
        <v>56</v>
      </c>
      <c r="B23" s="14" t="s">
        <v>57</v>
      </c>
      <c r="C23" s="14" t="s">
        <v>48</v>
      </c>
      <c r="D23" s="14" t="s">
        <v>138</v>
      </c>
      <c r="E23" s="14" t="s">
        <v>5</v>
      </c>
      <c r="G23" s="116"/>
      <c r="H23" s="117"/>
      <c r="I23" s="117"/>
      <c r="J23" s="117"/>
      <c r="K23" s="117"/>
      <c r="L23" s="117"/>
      <c r="M23" s="117"/>
      <c r="N23" s="118"/>
    </row>
    <row r="24" spans="1:14" ht="29" x14ac:dyDescent="0.35">
      <c r="A24" s="56" t="str">
        <f>'Study Plan'!A45</f>
        <v>CTLA-GER-XX/ CTHU-HUM-XXX</v>
      </c>
      <c r="B24" s="56" t="str">
        <f>'Study Plan'!B45</f>
        <v>Please select:</v>
      </c>
      <c r="C24" s="49">
        <v>2.5</v>
      </c>
      <c r="D24" s="49" t="s">
        <v>61</v>
      </c>
      <c r="E24" s="48" t="s">
        <v>132</v>
      </c>
      <c r="G24" s="116"/>
      <c r="H24" s="117"/>
      <c r="I24" s="117"/>
      <c r="J24" s="117"/>
      <c r="K24" s="117"/>
      <c r="L24" s="117"/>
      <c r="M24" s="117"/>
      <c r="N24" s="118"/>
    </row>
    <row r="25" spans="1:14" ht="29" x14ac:dyDescent="0.35">
      <c r="A25" s="56" t="str">
        <f>'Study Plan'!A46</f>
        <v>CTLA-GER-XX/ CTHU-HUM-XXX</v>
      </c>
      <c r="B25" s="56" t="str">
        <f>'Study Plan'!B46</f>
        <v>Please select:</v>
      </c>
      <c r="C25" s="49">
        <v>2.5</v>
      </c>
      <c r="D25" s="49" t="s">
        <v>61</v>
      </c>
      <c r="E25" s="48" t="s">
        <v>133</v>
      </c>
      <c r="G25" s="119"/>
      <c r="H25" s="120"/>
      <c r="I25" s="120"/>
      <c r="J25" s="120"/>
      <c r="K25" s="120"/>
      <c r="L25" s="120"/>
      <c r="M25" s="120"/>
      <c r="N25" s="121"/>
    </row>
  </sheetData>
  <mergeCells count="4">
    <mergeCell ref="A1:E1"/>
    <mergeCell ref="A17:E17"/>
    <mergeCell ref="A22:E22"/>
    <mergeCell ref="G21:N25"/>
  </mergeCells>
  <dataValidations count="2">
    <dataValidation type="list" allowBlank="1" showInputMessage="1" showErrorMessage="1" sqref="B20" xr:uid="{40BFF563-28ED-4DF0-BBFB-128F9AD4F7E0}">
      <formula1>"Please select:, Elements of Calculus, Matrix Algebra &amp; Advanced Calculus II,"</formula1>
    </dataValidation>
    <dataValidation type="list" allowBlank="1" showInputMessage="1" showErrorMessage="1" sqref="B19" xr:uid="{A867C36F-593C-4CE8-BFCD-A0002B519395}">
      <formula1>"Please select:, Elements of Linear Algebra, Matrix Algebra &amp; Advanced Calculus I,"</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39248-A7D0-4E19-8E7C-4A6D8B9862E3}">
  <dimension ref="A1:B13"/>
  <sheetViews>
    <sheetView workbookViewId="0">
      <selection activeCell="B6" sqref="B6:B7"/>
    </sheetView>
  </sheetViews>
  <sheetFormatPr defaultRowHeight="14.5" x14ac:dyDescent="0.35"/>
  <cols>
    <col min="1" max="1" width="12.54296875" customWidth="1"/>
    <col min="2" max="2" width="12.08984375" customWidth="1"/>
  </cols>
  <sheetData>
    <row r="1" spans="1:2" x14ac:dyDescent="0.35">
      <c r="A1" t="s">
        <v>5</v>
      </c>
      <c r="B1" t="s">
        <v>58</v>
      </c>
    </row>
    <row r="3" spans="1:2" x14ac:dyDescent="0.35">
      <c r="A3" s="45" t="s">
        <v>132</v>
      </c>
      <c r="B3" s="45">
        <f>SUMIF('Study Plan'!I$14:I$85, A3, 'Study Plan'!C$14:C$85)</f>
        <v>22.5</v>
      </c>
    </row>
    <row r="4" spans="1:2" x14ac:dyDescent="0.35">
      <c r="A4" s="45" t="s">
        <v>133</v>
      </c>
      <c r="B4" s="45">
        <f>SUMIF('Study Plan'!I$14:I$85, A4, 'Study Plan'!C$14:C$85)</f>
        <v>22.5</v>
      </c>
    </row>
    <row r="5" spans="1:2" x14ac:dyDescent="0.35">
      <c r="A5" s="45" t="s">
        <v>175</v>
      </c>
      <c r="B5" s="45">
        <f>SUMIF('Study Plan'!I$14:I$85, A5, 'Study Plan'!C$14:C$85)</f>
        <v>0</v>
      </c>
    </row>
    <row r="6" spans="1:2" x14ac:dyDescent="0.35">
      <c r="A6" s="45" t="s">
        <v>176</v>
      </c>
      <c r="B6" s="45">
        <f>SUMIF('Study Plan'!I$14:I$85, A6, 'Study Plan'!C$14:C$85)</f>
        <v>0</v>
      </c>
    </row>
    <row r="7" spans="1:2" x14ac:dyDescent="0.35">
      <c r="A7" s="45" t="s">
        <v>197</v>
      </c>
      <c r="B7" s="45">
        <f>SUMIF('Study Plan'!I$14:I$85, A7, 'Study Plan'!C$14:C$85)</f>
        <v>15</v>
      </c>
    </row>
    <row r="8" spans="1:2" x14ac:dyDescent="0.35">
      <c r="A8" s="45" t="s">
        <v>177</v>
      </c>
      <c r="B8" s="45">
        <f>SUMIF('Study Plan'!I$14:I$85, A8, 'Study Plan'!C$14:C$85)</f>
        <v>0</v>
      </c>
    </row>
    <row r="9" spans="1:2" x14ac:dyDescent="0.35">
      <c r="A9" s="45" t="s">
        <v>178</v>
      </c>
      <c r="B9" s="45">
        <f>SUMIF('Study Plan'!I$14:I$85, A9, 'Study Plan'!C$14:C$85)</f>
        <v>0</v>
      </c>
    </row>
    <row r="10" spans="1:2" x14ac:dyDescent="0.35">
      <c r="A10" s="45" t="s">
        <v>195</v>
      </c>
      <c r="B10" s="45">
        <f>SUMIF('Study Plan'!I$14:I$85, A10, 'Study Plan'!C$14:C$85)</f>
        <v>0</v>
      </c>
    </row>
    <row r="11" spans="1:2" x14ac:dyDescent="0.35">
      <c r="A11" s="45" t="s">
        <v>196</v>
      </c>
      <c r="B11" s="45">
        <f>SUMIF('Study Plan'!I$14:I$85, A11, 'Study Plan'!C$14:C$85)</f>
        <v>0</v>
      </c>
    </row>
    <row r="12" spans="1:2" ht="15" thickBot="1" x14ac:dyDescent="0.4">
      <c r="A12" s="46"/>
      <c r="B12" s="46"/>
    </row>
    <row r="13" spans="1:2" x14ac:dyDescent="0.35">
      <c r="A13" t="s">
        <v>59</v>
      </c>
      <c r="B13">
        <f>SUM(B3:B11)</f>
        <v>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D893-DB55-4A50-9167-B2E645318503}">
  <dimension ref="A1:E48"/>
  <sheetViews>
    <sheetView zoomScale="90" zoomScaleNormal="90" workbookViewId="0">
      <selection sqref="A1:D1"/>
    </sheetView>
  </sheetViews>
  <sheetFormatPr defaultColWidth="8.81640625" defaultRowHeight="14.5" x14ac:dyDescent="0.35"/>
  <cols>
    <col min="1" max="1" width="21.6328125" customWidth="1"/>
    <col min="2" max="2" width="25.81640625" customWidth="1"/>
    <col min="3" max="3" width="9.1796875" customWidth="1"/>
    <col min="4" max="4" width="29.81640625" customWidth="1"/>
    <col min="5" max="5" width="8.08984375" customWidth="1"/>
    <col min="8" max="8" width="43.36328125" customWidth="1"/>
  </cols>
  <sheetData>
    <row r="1" spans="1:5" ht="18.5" x14ac:dyDescent="0.45">
      <c r="A1" s="112" t="s">
        <v>37</v>
      </c>
      <c r="B1" s="112"/>
      <c r="C1" s="112"/>
      <c r="D1" s="112"/>
    </row>
    <row r="2" spans="1:5" ht="18.5" x14ac:dyDescent="0.45">
      <c r="A2" s="13"/>
      <c r="B2" s="13"/>
      <c r="C2" s="13"/>
      <c r="D2" s="13"/>
    </row>
    <row r="4" spans="1:5" x14ac:dyDescent="0.35">
      <c r="A4" s="14" t="s">
        <v>38</v>
      </c>
      <c r="B4" s="14" t="s">
        <v>39</v>
      </c>
    </row>
    <row r="5" spans="1:5" ht="41.4" customHeight="1" x14ac:dyDescent="0.35">
      <c r="A5" s="25" t="s">
        <v>56</v>
      </c>
      <c r="B5" s="25" t="s">
        <v>57</v>
      </c>
      <c r="C5" s="26" t="s">
        <v>18</v>
      </c>
      <c r="D5" s="26" t="s">
        <v>158</v>
      </c>
      <c r="E5" s="26" t="s">
        <v>40</v>
      </c>
    </row>
    <row r="6" spans="1:5" x14ac:dyDescent="0.35">
      <c r="A6" s="8"/>
      <c r="B6" s="8"/>
      <c r="C6" s="40"/>
      <c r="D6" s="8"/>
      <c r="E6" s="8"/>
    </row>
    <row r="7" spans="1:5" x14ac:dyDescent="0.35">
      <c r="A7" s="8"/>
      <c r="B7" s="8"/>
      <c r="C7" s="40"/>
      <c r="D7" s="8"/>
      <c r="E7" s="8"/>
    </row>
    <row r="8" spans="1:5" x14ac:dyDescent="0.35">
      <c r="A8" s="8"/>
      <c r="B8" s="8"/>
      <c r="C8" s="40"/>
      <c r="D8" s="8"/>
      <c r="E8" s="8"/>
    </row>
    <row r="9" spans="1:5" x14ac:dyDescent="0.35">
      <c r="A9" s="8"/>
      <c r="B9" s="8"/>
      <c r="C9" s="40"/>
      <c r="D9" s="8"/>
      <c r="E9" s="8"/>
    </row>
    <row r="10" spans="1:5" x14ac:dyDescent="0.35">
      <c r="A10" s="8"/>
      <c r="B10" s="8"/>
      <c r="C10" s="40"/>
      <c r="D10" s="8"/>
      <c r="E10" s="8"/>
    </row>
    <row r="11" spans="1:5" x14ac:dyDescent="0.35">
      <c r="A11" s="8"/>
      <c r="B11" s="8"/>
      <c r="C11" s="40"/>
      <c r="D11" s="8"/>
      <c r="E11" s="8"/>
    </row>
    <row r="12" spans="1:5" x14ac:dyDescent="0.35">
      <c r="A12" s="8"/>
      <c r="B12" s="8"/>
      <c r="C12" s="40"/>
      <c r="D12" s="8"/>
      <c r="E12" s="8"/>
    </row>
    <row r="13" spans="1:5" x14ac:dyDescent="0.35">
      <c r="A13" s="8"/>
      <c r="B13" s="8"/>
      <c r="C13" s="40"/>
      <c r="D13" s="8"/>
      <c r="E13" s="8"/>
    </row>
    <row r="14" spans="1:5" x14ac:dyDescent="0.35">
      <c r="A14" s="8"/>
      <c r="B14" s="8"/>
      <c r="C14" s="40"/>
      <c r="D14" s="8"/>
      <c r="E14" s="8"/>
    </row>
    <row r="15" spans="1:5" x14ac:dyDescent="0.35">
      <c r="A15" s="8"/>
      <c r="B15" s="8"/>
      <c r="C15" s="40"/>
      <c r="D15" s="8"/>
      <c r="E15" s="8"/>
    </row>
    <row r="16" spans="1:5" x14ac:dyDescent="0.35">
      <c r="A16" s="8"/>
      <c r="B16" s="8"/>
      <c r="C16" s="40"/>
      <c r="D16" s="8"/>
      <c r="E16" s="8"/>
    </row>
    <row r="17" spans="1:5" x14ac:dyDescent="0.35">
      <c r="A17" s="8"/>
      <c r="B17" s="8"/>
      <c r="C17" s="40"/>
      <c r="D17" s="8"/>
      <c r="E17" s="8"/>
    </row>
    <row r="18" spans="1:5" x14ac:dyDescent="0.35">
      <c r="A18" s="8"/>
      <c r="B18" s="8"/>
      <c r="C18" s="40"/>
      <c r="D18" s="8"/>
      <c r="E18" s="8"/>
    </row>
    <row r="19" spans="1:5" x14ac:dyDescent="0.35">
      <c r="A19" s="8"/>
      <c r="B19" s="8"/>
      <c r="C19" s="40"/>
      <c r="D19" s="8"/>
      <c r="E19" s="8"/>
    </row>
    <row r="21" spans="1:5" x14ac:dyDescent="0.35">
      <c r="B21" s="14" t="s">
        <v>41</v>
      </c>
      <c r="C21" s="28">
        <f>SUM(C6:C19)</f>
        <v>0</v>
      </c>
    </row>
    <row r="24" spans="1:5" x14ac:dyDescent="0.35">
      <c r="A24" s="14" t="s">
        <v>42</v>
      </c>
      <c r="B24" s="14" t="s">
        <v>39</v>
      </c>
    </row>
    <row r="25" spans="1:5" ht="42" customHeight="1" x14ac:dyDescent="0.35">
      <c r="A25" s="25" t="s">
        <v>56</v>
      </c>
      <c r="B25" s="25" t="s">
        <v>57</v>
      </c>
      <c r="C25" s="26" t="s">
        <v>18</v>
      </c>
      <c r="D25" s="26" t="s">
        <v>158</v>
      </c>
      <c r="E25" s="26" t="s">
        <v>40</v>
      </c>
    </row>
    <row r="26" spans="1:5" x14ac:dyDescent="0.35">
      <c r="A26" s="8"/>
      <c r="B26" s="8"/>
      <c r="C26" s="40"/>
      <c r="D26" s="8"/>
      <c r="E26" s="8"/>
    </row>
    <row r="27" spans="1:5" x14ac:dyDescent="0.35">
      <c r="A27" s="8"/>
      <c r="B27" s="8"/>
      <c r="C27" s="40"/>
      <c r="D27" s="8"/>
      <c r="E27" s="8"/>
    </row>
    <row r="28" spans="1:5" x14ac:dyDescent="0.35">
      <c r="A28" s="8"/>
      <c r="B28" s="8"/>
      <c r="C28" s="40"/>
      <c r="D28" s="8"/>
      <c r="E28" s="8"/>
    </row>
    <row r="29" spans="1:5" x14ac:dyDescent="0.35">
      <c r="A29" s="8"/>
      <c r="B29" s="8"/>
      <c r="C29" s="40"/>
      <c r="D29" s="8"/>
      <c r="E29" s="8"/>
    </row>
    <row r="30" spans="1:5" x14ac:dyDescent="0.35">
      <c r="A30" s="8"/>
      <c r="B30" s="8"/>
      <c r="C30" s="40"/>
      <c r="D30" s="8"/>
      <c r="E30" s="8"/>
    </row>
    <row r="31" spans="1:5" x14ac:dyDescent="0.35">
      <c r="A31" s="8"/>
      <c r="B31" s="8"/>
      <c r="C31" s="40"/>
      <c r="D31" s="8"/>
      <c r="E31" s="8"/>
    </row>
    <row r="32" spans="1:5" x14ac:dyDescent="0.35">
      <c r="A32" s="8"/>
      <c r="B32" s="8"/>
      <c r="C32" s="40"/>
      <c r="D32" s="8"/>
      <c r="E32" s="8"/>
    </row>
    <row r="33" spans="1:5" x14ac:dyDescent="0.35">
      <c r="A33" s="8"/>
      <c r="B33" s="8"/>
      <c r="C33" s="40"/>
      <c r="D33" s="8"/>
      <c r="E33" s="8"/>
    </row>
    <row r="34" spans="1:5" x14ac:dyDescent="0.35">
      <c r="A34" s="8"/>
      <c r="B34" s="8"/>
      <c r="C34" s="40"/>
      <c r="D34" s="8"/>
      <c r="E34" s="8"/>
    </row>
    <row r="35" spans="1:5" x14ac:dyDescent="0.35">
      <c r="A35" s="8"/>
      <c r="B35" s="8"/>
      <c r="C35" s="40"/>
      <c r="D35" s="8"/>
      <c r="E35" s="8"/>
    </row>
    <row r="36" spans="1:5" x14ac:dyDescent="0.35">
      <c r="A36" s="8"/>
      <c r="B36" s="8"/>
      <c r="C36" s="40"/>
      <c r="D36" s="8"/>
      <c r="E36" s="8"/>
    </row>
    <row r="37" spans="1:5" x14ac:dyDescent="0.35">
      <c r="A37" s="8"/>
      <c r="B37" s="8"/>
      <c r="C37" s="40"/>
      <c r="D37" s="8"/>
      <c r="E37" s="8"/>
    </row>
    <row r="38" spans="1:5" x14ac:dyDescent="0.35">
      <c r="A38" s="8"/>
      <c r="B38" s="8"/>
      <c r="C38" s="40"/>
      <c r="D38" s="8"/>
      <c r="E38" s="8"/>
    </row>
    <row r="39" spans="1:5" x14ac:dyDescent="0.35">
      <c r="A39" s="8"/>
      <c r="B39" s="8"/>
      <c r="C39" s="40"/>
      <c r="D39" s="8"/>
      <c r="E39" s="8"/>
    </row>
    <row r="41" spans="1:5" x14ac:dyDescent="0.35">
      <c r="B41" s="14" t="s">
        <v>43</v>
      </c>
      <c r="C41" s="28">
        <f>SUM(C26:C39)</f>
        <v>0</v>
      </c>
    </row>
    <row r="42" spans="1:5" x14ac:dyDescent="0.35">
      <c r="C42" s="28"/>
    </row>
    <row r="43" spans="1:5" x14ac:dyDescent="0.35">
      <c r="B43" s="14" t="s">
        <v>44</v>
      </c>
      <c r="C43" s="28">
        <f>C21+C41</f>
        <v>0</v>
      </c>
      <c r="D43" s="27" t="s">
        <v>45</v>
      </c>
      <c r="E43" s="28">
        <f>'Study Plan'!$B$87+'Extension Semesters'!C43</f>
        <v>0</v>
      </c>
    </row>
    <row r="45" spans="1:5" ht="15" thickBot="1" x14ac:dyDescent="0.4"/>
    <row r="46" spans="1:5" x14ac:dyDescent="0.35">
      <c r="A46" s="30"/>
      <c r="B46" s="31"/>
      <c r="C46" s="31"/>
      <c r="D46" s="31"/>
      <c r="E46" s="32"/>
    </row>
    <row r="47" spans="1:5" ht="15" thickBot="1" x14ac:dyDescent="0.4">
      <c r="A47" s="33" t="s">
        <v>47</v>
      </c>
      <c r="B47" s="14"/>
      <c r="C47" s="34"/>
      <c r="E47" s="35"/>
    </row>
    <row r="48" spans="1:5" ht="15" thickBot="1" x14ac:dyDescent="0.4">
      <c r="A48" s="36"/>
      <c r="B48" s="37"/>
      <c r="C48" s="37"/>
      <c r="D48" s="37"/>
      <c r="E48" s="38"/>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96336E3FBA254A919EDF127534ABED" ma:contentTypeVersion="12" ma:contentTypeDescription="Create a new document." ma:contentTypeScope="" ma:versionID="2a648b747bc9c0701cf1435a577a2cf7">
  <xsd:schema xmlns:xsd="http://www.w3.org/2001/XMLSchema" xmlns:xs="http://www.w3.org/2001/XMLSchema" xmlns:p="http://schemas.microsoft.com/office/2006/metadata/properties" xmlns:ns2="4bb8972d-6d46-4074-a72f-dd9edcc01ebb" xmlns:ns3="05874585-1011-4c02-bdbc-8de0eed46875" targetNamespace="http://schemas.microsoft.com/office/2006/metadata/properties" ma:root="true" ma:fieldsID="97bd2f67a93e8cbdece998c8a9ee826c" ns2:_="" ns3:_="">
    <xsd:import namespace="4bb8972d-6d46-4074-a72f-dd9edcc01ebb"/>
    <xsd:import namespace="05874585-1011-4c02-bdbc-8de0eed468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8972d-6d46-4074-a72f-dd9edcc01e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874585-1011-4c02-bdbc-8de0eed4687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06724D8-660F-4369-83D4-2D3E985502C5}"/>
</file>

<file path=customXml/itemProps2.xml><?xml version="1.0" encoding="utf-8"?>
<ds:datastoreItem xmlns:ds="http://schemas.openxmlformats.org/officeDocument/2006/customXml" ds:itemID="{C7CACF1A-2EEB-4760-9D61-AC5B301AB351}">
  <ds:schemaRefs>
    <ds:schemaRef ds:uri="http://schemas.microsoft.com/sharepoint/v3/contenttype/forms"/>
  </ds:schemaRefs>
</ds:datastoreItem>
</file>

<file path=customXml/itemProps3.xml><?xml version="1.0" encoding="utf-8"?>
<ds:datastoreItem xmlns:ds="http://schemas.openxmlformats.org/officeDocument/2006/customXml" ds:itemID="{63347261-1EA7-4FBB-AC69-7B5606F6E636}">
  <ds:schemaRefs>
    <ds:schemaRef ds:uri="http://purl.org/dc/terms/"/>
    <ds:schemaRef ds:uri="http://purl.org/dc/dcmitype/"/>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526da30d-7ad6-4d2a-afe1-524778b907d1"/>
    <ds:schemaRef ds:uri="e53f908f-34e7-4c58-a4c8-d6911175ab2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Study Plan</vt:lpstr>
      <vt:lpstr>Lists</vt:lpstr>
      <vt:lpstr>Entry Advising Form</vt:lpstr>
      <vt:lpstr>Workload Balance</vt:lpstr>
      <vt:lpstr>Extension Semesters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Ahrens, Mareike</dc:creator>
  <cp:lastModifiedBy>Elo-Schäfer, Johanna</cp:lastModifiedBy>
  <cp:lastPrinted>2019-12-05T14:06:50Z</cp:lastPrinted>
  <dcterms:created xsi:type="dcterms:W3CDTF">2019-11-26T14:01:12Z</dcterms:created>
  <dcterms:modified xsi:type="dcterms:W3CDTF">2026-07-29T09:15:56Z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0x0101007896336E3FBA254A919EDF127534ABED</vt:lpwstr>
  </property>
  <property fmtid="{D5CDD505-2E9C-101B-9397-08002B2CF9AE}" pid="3" name="Order">
    <vt:r8>593200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