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constructoruniversity.sharepoint.com/sites/AcademicAdvising-AASInternalOnly/Shared Documents/AAS Internal Only/CURRENT CASES/Entry Advising Forms/F26/"/>
    </mc:Choice>
  </mc:AlternateContent>
  <xr:revisionPtr revIDLastSave="206" documentId="13_ncr:1_{AC9101D6-AC5C-4E8F-BCD9-94DC18B653F5}" xr6:coauthVersionLast="47" xr6:coauthVersionMax="47" xr10:uidLastSave="{01FF6189-3F67-4470-8DF9-199855A39CD0}"/>
  <bookViews>
    <workbookView xWindow="28680" yWindow="-120" windowWidth="29040" windowHeight="15840" xr2:uid="{00000000-000D-0000-FFFF-FFFF00000000}"/>
  </bookViews>
  <sheets>
    <sheet name="Study Plan" sheetId="1" r:id="rId1"/>
    <sheet name="Lists" sheetId="5" state="hidden" r:id="rId2"/>
    <sheet name="Entry Advising Form" sheetId="4" r:id="rId3"/>
    <sheet name="Workload Balance" sheetId="3" r:id="rId4"/>
    <sheet name="Extension Semesters"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1" i="1" l="1"/>
  <c r="F91" i="1"/>
  <c r="E92" i="1"/>
  <c r="F92" i="1"/>
  <c r="E93" i="1"/>
  <c r="F93" i="1"/>
  <c r="E94" i="1"/>
  <c r="F94" i="1"/>
  <c r="E95" i="1"/>
  <c r="F95" i="1"/>
  <c r="E96" i="1"/>
  <c r="F96" i="1"/>
  <c r="E97" i="1"/>
  <c r="F97" i="1"/>
  <c r="E98" i="1"/>
  <c r="F98" i="1"/>
  <c r="F90" i="1"/>
  <c r="E90" i="1"/>
  <c r="D12" i="4"/>
  <c r="D10" i="4" l="1"/>
  <c r="A19" i="1" l="1"/>
  <c r="A18" i="1"/>
  <c r="F56" i="1"/>
  <c r="E56" i="1"/>
  <c r="F55" i="1"/>
  <c r="E55" i="1"/>
  <c r="F54" i="1"/>
  <c r="E54" i="1"/>
  <c r="F53" i="1"/>
  <c r="E53" i="1"/>
  <c r="F52" i="1"/>
  <c r="E52" i="1"/>
  <c r="F51" i="1"/>
  <c r="E51" i="1"/>
  <c r="F50" i="1"/>
  <c r="E50" i="1"/>
  <c r="B7" i="3"/>
  <c r="B4" i="3"/>
  <c r="B5" i="3"/>
  <c r="B6" i="3"/>
  <c r="B8" i="3"/>
  <c r="B9" i="3"/>
  <c r="B10" i="3"/>
  <c r="B11" i="3"/>
  <c r="B3" i="3"/>
  <c r="F79" i="1"/>
  <c r="E79" i="1"/>
  <c r="F78" i="1"/>
  <c r="E78" i="1"/>
  <c r="F74" i="1"/>
  <c r="E74" i="1"/>
  <c r="F73" i="1"/>
  <c r="E73" i="1"/>
  <c r="F72" i="1"/>
  <c r="E72" i="1"/>
  <c r="F68" i="1"/>
  <c r="E68" i="1"/>
  <c r="F67" i="1"/>
  <c r="E67" i="1"/>
  <c r="F66" i="1"/>
  <c r="E66" i="1"/>
  <c r="F65" i="1"/>
  <c r="E65" i="1"/>
  <c r="F64" i="1"/>
  <c r="E64" i="1"/>
  <c r="F63" i="1"/>
  <c r="E63" i="1"/>
  <c r="F62" i="1"/>
  <c r="E62" i="1"/>
  <c r="F46" i="1"/>
  <c r="E46" i="1"/>
  <c r="A46" i="1"/>
  <c r="F45" i="1"/>
  <c r="E45" i="1"/>
  <c r="A45" i="1"/>
  <c r="F40" i="1"/>
  <c r="E40" i="1"/>
  <c r="A40" i="1"/>
  <c r="F39" i="1"/>
  <c r="E39" i="1"/>
  <c r="F38" i="1"/>
  <c r="E38" i="1"/>
  <c r="A38" i="1"/>
  <c r="F37" i="1"/>
  <c r="E37" i="1"/>
  <c r="F33" i="1"/>
  <c r="E33" i="1"/>
  <c r="F32" i="1"/>
  <c r="E32" i="1"/>
  <c r="F31" i="1"/>
  <c r="E31" i="1"/>
  <c r="F30" i="1"/>
  <c r="E30" i="1"/>
  <c r="F29" i="1"/>
  <c r="E29" i="1"/>
  <c r="F28" i="1"/>
  <c r="E28" i="1"/>
  <c r="F27" i="1"/>
  <c r="E27" i="1"/>
  <c r="F26" i="1"/>
  <c r="E26" i="1"/>
  <c r="F25" i="1"/>
  <c r="E25" i="1"/>
  <c r="F24" i="1"/>
  <c r="E24" i="1"/>
  <c r="F23" i="1"/>
  <c r="E23" i="1"/>
  <c r="F19" i="1"/>
  <c r="E19" i="1"/>
  <c r="F18" i="1"/>
  <c r="E18" i="1"/>
  <c r="F17" i="1"/>
  <c r="E17" i="1"/>
  <c r="F16" i="1"/>
  <c r="E16" i="1"/>
  <c r="F15" i="1"/>
  <c r="E15" i="1"/>
  <c r="F14" i="1"/>
  <c r="E14" i="1"/>
  <c r="B83" i="1" l="1"/>
  <c r="I83" i="1"/>
  <c r="B25" i="4" l="1"/>
  <c r="B24" i="4"/>
  <c r="B8" i="4"/>
  <c r="B7" i="4"/>
  <c r="A7" i="4"/>
  <c r="B6" i="4"/>
  <c r="A6" i="4"/>
  <c r="B5" i="4"/>
  <c r="B4" i="4"/>
  <c r="A4" i="4"/>
  <c r="B3" i="4"/>
  <c r="A3" i="4"/>
  <c r="B20" i="4"/>
  <c r="B19" i="4"/>
  <c r="A19" i="4"/>
  <c r="A20" i="4"/>
  <c r="A8" i="4"/>
  <c r="A5" i="4"/>
  <c r="A25" i="4"/>
  <c r="A24" i="4"/>
  <c r="C41" i="2"/>
  <c r="C21" i="2"/>
  <c r="C43" i="2" l="1"/>
  <c r="E43" i="2" s="1"/>
  <c r="J84" i="1"/>
  <c r="D14" i="4"/>
  <c r="J82" i="1" l="1"/>
  <c r="B1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E36AEBFF-2CD0-4626-B23E-3913BE65E191}">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I21" authorId="0" shapeId="0" xr:uid="{00819228-50C4-414B-AB4D-C01DFAB2BA41}">
      <text>
        <r>
          <rPr>
            <b/>
            <sz val="9"/>
            <color indexed="81"/>
            <rFont val="Tahoma"/>
            <family val="2"/>
          </rPr>
          <t>Either select all IBA Core modules or replace 15 CP with minor Core modules.
The Study Program Handbooks list the default minor modules and their respective CPs.</t>
        </r>
        <r>
          <rPr>
            <sz val="9"/>
            <color indexed="81"/>
            <rFont val="Tahoma"/>
            <family val="2"/>
          </rPr>
          <t xml:space="preserve">
</t>
        </r>
      </text>
    </comment>
    <comment ref="F62" authorId="0" shapeId="0" xr:uid="{D75FA76D-3640-4E34-BC34-4675B83F9791}">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90" authorId="1" shapeId="0" xr:uid="{AD20C6D3-2EF6-4482-9DAE-AD8DE8D09C58}">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<sst xmlns="http://schemas.openxmlformats.org/spreadsheetml/2006/main" count="502" uniqueCount="230">
  <si>
    <t xml:space="preserve">Study Plan for </t>
  </si>
  <si>
    <t>Full Name:</t>
  </si>
  <si>
    <t xml:space="preserve">Minor: </t>
  </si>
  <si>
    <t>AAS contact / date:</t>
  </si>
  <si>
    <t xml:space="preserve">(Where applicable) Old Major/ Minor:  </t>
  </si>
  <si>
    <t>Study Abroad</t>
  </si>
  <si>
    <t>yes / no</t>
  </si>
  <si>
    <t>PLEASE READ THIS SECTION FIRST! Important notes for filling in the template:</t>
  </si>
  <si>
    <t>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</si>
  <si>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</si>
  <si>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</si>
  <si>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Usually, you should not plan for more than 35 ECTS/semester. Try to split the courseload in such a way that all semesters are more or less balanced. Don't forget about the possibility to attend courses during the Intersession.</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</si>
  <si>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</si>
  <si>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CHOICE modules</t>
  </si>
  <si>
    <t xml:space="preserve">Total Credits required: 45 </t>
  </si>
  <si>
    <t>Module number</t>
  </si>
  <si>
    <t>Module name</t>
  </si>
  <si>
    <t>CP</t>
  </si>
  <si>
    <t>Earned or Planned</t>
  </si>
  <si>
    <t>Credits earned</t>
  </si>
  <si>
    <t>Credits planned</t>
  </si>
  <si>
    <t>Status</t>
  </si>
  <si>
    <t>Semester</t>
  </si>
  <si>
    <t>CH-300</t>
  </si>
  <si>
    <t>Intro to International Business</t>
  </si>
  <si>
    <t xml:space="preserve">Please select: </t>
  </si>
  <si>
    <t>m</t>
  </si>
  <si>
    <t>CH-301</t>
  </si>
  <si>
    <t>Intro to Finance &amp; Accounting</t>
  </si>
  <si>
    <t>CH-310</t>
  </si>
  <si>
    <t>Microeconomics</t>
  </si>
  <si>
    <t>CH-311</t>
  </si>
  <si>
    <t>Macroeconomics</t>
  </si>
  <si>
    <t>Please select:</t>
  </si>
  <si>
    <t>me</t>
  </si>
  <si>
    <t>CORE modules</t>
  </si>
  <si>
    <t>CO-600</t>
  </si>
  <si>
    <t>Applied Project Management</t>
  </si>
  <si>
    <t>Fall xxxx</t>
  </si>
  <si>
    <t>CO-601</t>
  </si>
  <si>
    <t>International Strategic Management</t>
  </si>
  <si>
    <t>Spring xxxx</t>
  </si>
  <si>
    <t>CO-603</t>
  </si>
  <si>
    <t>Entrepreneurship &amp; Innovation</t>
  </si>
  <si>
    <t>CO-604</t>
  </si>
  <si>
    <t>Marketing</t>
  </si>
  <si>
    <t>CO-625</t>
  </si>
  <si>
    <t>CO-611</t>
  </si>
  <si>
    <t>Digital Transformation &amp; Info Economy</t>
  </si>
  <si>
    <t>CO-612</t>
  </si>
  <si>
    <t>Design Thinking, E-Business &amp; E-Services</t>
  </si>
  <si>
    <t>CO-613</t>
  </si>
  <si>
    <t>Entrepreneurial Challenges and Creative Solutions</t>
  </si>
  <si>
    <t>CO-XXX</t>
  </si>
  <si>
    <t xml:space="preserve">Minor </t>
  </si>
  <si>
    <t>Fall / Spring xxxx</t>
  </si>
  <si>
    <t>Methods modules</t>
  </si>
  <si>
    <t xml:space="preserve">Total Credits required: 20 </t>
  </si>
  <si>
    <t>CTMS-MAT-08</t>
  </si>
  <si>
    <t>Applied Calculus</t>
  </si>
  <si>
    <t>CTMS-MET-04</t>
  </si>
  <si>
    <t>Qualitative Research Methods</t>
  </si>
  <si>
    <t>Language &amp; Humanities Modules</t>
  </si>
  <si>
    <t>Total Credits required: 5</t>
  </si>
  <si>
    <t>New Skills Modules</t>
  </si>
  <si>
    <t>CTNS-NSK-01/02</t>
  </si>
  <si>
    <t xml:space="preserve">CTNS-NSK-03/04  </t>
  </si>
  <si>
    <t xml:space="preserve">CTNS-NSK-07/08 </t>
  </si>
  <si>
    <t>Fall xxxx or Spring xxxx</t>
  </si>
  <si>
    <t>Internship/Start-up and Career Skills</t>
  </si>
  <si>
    <t>Total Credits required: 15</t>
  </si>
  <si>
    <t>CA-INT-900-0</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</si>
  <si>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</si>
  <si>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</si>
  <si>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</si>
  <si>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</si>
  <si>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</si>
  <si>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</si>
  <si>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</si>
  <si>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</si>
  <si>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</si>
  <si>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</si>
  <si>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</si>
  <si>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</si>
  <si>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</si>
  <si>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</si>
  <si>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</si>
  <si>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</si>
  <si>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Specialization modules</t>
  </si>
  <si>
    <t>CAS-S-IBA-80X</t>
  </si>
  <si>
    <t>Specialization</t>
  </si>
  <si>
    <t>Bachelor Thesis &amp; Seminar</t>
  </si>
  <si>
    <t>CA-IBA-800-T</t>
  </si>
  <si>
    <t>Thesis</t>
  </si>
  <si>
    <t>CA-IBA-800-S</t>
  </si>
  <si>
    <t>Seminar</t>
  </si>
  <si>
    <t xml:space="preserve">Credits earned: </t>
  </si>
  <si>
    <t xml:space="preserve">Credits planned: </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</si>
  <si>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</si>
  <si>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Further Modules</t>
  </si>
  <si>
    <t>Note: Only for extra credits taken on top of the 180 ECTS required for your major!</t>
  </si>
  <si>
    <t>For the purpose of applying for an extension, please fill in the corresponding sheet of this form!</t>
  </si>
  <si>
    <t>Module No.</t>
  </si>
  <si>
    <t>Free Choice Modules Fall</t>
  </si>
  <si>
    <t>Module No.2</t>
  </si>
  <si>
    <t>Free Choice Modules Spring</t>
  </si>
  <si>
    <t>Minor Options</t>
  </si>
  <si>
    <t>CH-XXX</t>
  </si>
  <si>
    <t>CH-100</t>
  </si>
  <si>
    <t>General Biochemistry</t>
  </si>
  <si>
    <t>IEM</t>
  </si>
  <si>
    <t>CH-132</t>
  </si>
  <si>
    <t>Fundamentals of Earth Sciences</t>
  </si>
  <si>
    <t>CH-133</t>
  </si>
  <si>
    <t>Environmental Systems &amp; Global Change</t>
  </si>
  <si>
    <t>CS</t>
  </si>
  <si>
    <t>CH-140</t>
  </si>
  <si>
    <t>Classical Physics</t>
  </si>
  <si>
    <t>CH-141</t>
  </si>
  <si>
    <t>Modern Physics</t>
  </si>
  <si>
    <t>RIS</t>
  </si>
  <si>
    <t>IRPH</t>
  </si>
  <si>
    <t>CH-210</t>
  </si>
  <si>
    <t>General Electrical Engineering I</t>
  </si>
  <si>
    <t>CH-211</t>
  </si>
  <si>
    <t>General Electrical Engineering II</t>
  </si>
  <si>
    <t>ECE</t>
  </si>
  <si>
    <t>ISCP</t>
  </si>
  <si>
    <t>CH-221</t>
  </si>
  <si>
    <t>Mathematical &amp; Physical Foundations of Robotics I</t>
  </si>
  <si>
    <t>CH-230</t>
  </si>
  <si>
    <t>Programming in C/C++</t>
  </si>
  <si>
    <t>CH-222</t>
  </si>
  <si>
    <t>Mathematical &amp; Physical Foundations of Robotics II</t>
  </si>
  <si>
    <t>CH-241</t>
  </si>
  <si>
    <t>General Logistics</t>
  </si>
  <si>
    <t>CH-231</t>
  </si>
  <si>
    <t>Algorithms &amp; Data Structures</t>
  </si>
  <si>
    <t>CH-320</t>
  </si>
  <si>
    <t>CH-240</t>
  </si>
  <si>
    <t>General Industrial Engineering</t>
  </si>
  <si>
    <t>CH-330</t>
  </si>
  <si>
    <t>Introduction to International Relations Theory</t>
  </si>
  <si>
    <t>CH-321</t>
  </si>
  <si>
    <t>SMP</t>
  </si>
  <si>
    <t>CH-340</t>
  </si>
  <si>
    <t>Essentials of Cognitive Psychology</t>
  </si>
  <si>
    <t>CH-331</t>
  </si>
  <si>
    <t>Introduction to Modern European History</t>
  </si>
  <si>
    <t>CH-700</t>
  </si>
  <si>
    <t>Introduction to Data Science</t>
  </si>
  <si>
    <t>CH-341</t>
  </si>
  <si>
    <t>Essentials of Social Psychology</t>
  </si>
  <si>
    <t>CH-701</t>
  </si>
  <si>
    <t>Data Structures &amp; Processing</t>
  </si>
  <si>
    <t>SUS-102</t>
  </si>
  <si>
    <t>Choice Modules</t>
  </si>
  <si>
    <t>Module Number</t>
  </si>
  <si>
    <t>Module Name</t>
  </si>
  <si>
    <t xml:space="preserve">Minor Option based on free Choice module selection: </t>
  </si>
  <si>
    <t>Major Change option after 1 semester based on free Choice module selection:</t>
  </si>
  <si>
    <t>Major Change option after 1 year based on free Choice module selection:</t>
  </si>
  <si>
    <t xml:space="preserve"> Methods Modules</t>
  </si>
  <si>
    <t>Workload CP</t>
  </si>
  <si>
    <t>Fall 2026</t>
  </si>
  <si>
    <t>Spring 2027</t>
  </si>
  <si>
    <t>Fall 2027</t>
  </si>
  <si>
    <t>Spring 2028</t>
  </si>
  <si>
    <t>Fall 2028</t>
  </si>
  <si>
    <t>Spring 2029</t>
  </si>
  <si>
    <t>Total</t>
  </si>
  <si>
    <t>Overview Extension Semesters</t>
  </si>
  <si>
    <t>Semester 7</t>
  </si>
  <si>
    <t>SP / F 20xx</t>
  </si>
  <si>
    <t>Function in the curriculum (Choice, Core, Methods, New Skills, Language/ Humanities)</t>
  </si>
  <si>
    <t>Status (m, me)</t>
  </si>
  <si>
    <t>Total credits Semester 7</t>
  </si>
  <si>
    <t>Semester 8</t>
  </si>
  <si>
    <t>Total credits Semester 8</t>
  </si>
  <si>
    <t>Total credits semesters 7 &amp; 8</t>
  </si>
  <si>
    <t>Total Credits Degree</t>
  </si>
  <si>
    <t>Signature Academic Advisor</t>
  </si>
  <si>
    <t>Prerequisites</t>
  </si>
  <si>
    <t>Investments and Capital Markets</t>
  </si>
  <si>
    <t>CH-300 &amp; CH-301</t>
  </si>
  <si>
    <t>CH-300 &amp; CH-301 &amp; CH-310 &amp; CH-311</t>
  </si>
  <si>
    <t>none</t>
  </si>
  <si>
    <t>Econometrics</t>
  </si>
  <si>
    <t>CTMS-05-&gt; CTMS-03</t>
  </si>
  <si>
    <t>Summer xxxx</t>
  </si>
  <si>
    <t>see module data sheet of selected module</t>
  </si>
  <si>
    <t>30 CP advanced modules, 20 CP of those major specific</t>
  </si>
  <si>
    <r>
      <t xml:space="preserve">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t>
    </r>
    <r>
      <rPr>
        <b/>
        <sz val="11"/>
        <color theme="1"/>
        <rFont val="Calibri"/>
        <family val="2"/>
        <scheme val="minor"/>
      </rPr>
      <t>03.09.2026</t>
    </r>
    <r>
      <rPr>
        <sz val="11"/>
        <color theme="1"/>
        <rFont val="Calibri"/>
        <family val="2"/>
        <scheme val="minor"/>
      </rPr>
      <t>. If you have already started learning German, you will need to take a placement test to ensure you are allocated your correct level.</t>
    </r>
  </si>
  <si>
    <t>Fall 2029</t>
  </si>
  <si>
    <t>Spring 2030</t>
  </si>
  <si>
    <t>CH-103</t>
  </si>
  <si>
    <t>General Molecular &amp; Cellular Biology</t>
  </si>
  <si>
    <t>CTNS-NSK-05</t>
  </si>
  <si>
    <t>Linear Model- Matrices</t>
  </si>
  <si>
    <t>CTNS-NSK-06</t>
  </si>
  <si>
    <t>Complex Problem Solving</t>
  </si>
  <si>
    <t xml:space="preserve"> CTNS-NSK-09</t>
  </si>
  <si>
    <t>Agency, Leadership &amp; Accountability</t>
  </si>
  <si>
    <t>CTNS-CIP-10</t>
  </si>
  <si>
    <t>Community Impact Project</t>
  </si>
  <si>
    <t>none / Ger for some CIP projects</t>
  </si>
  <si>
    <t>CH-235</t>
  </si>
  <si>
    <t>Software Development and Operation</t>
  </si>
  <si>
    <t>Introduction to the Social Sciences I</t>
  </si>
  <si>
    <t xml:space="preserve">CH-153 </t>
  </si>
  <si>
    <t>Scientific Programming in Python</t>
  </si>
  <si>
    <t>SUS-101</t>
  </si>
  <si>
    <t>Introduction to Sustainability</t>
  </si>
  <si>
    <t>Introduction to the Social Sciences II</t>
  </si>
  <si>
    <t>Global Change and Systems Thinking</t>
  </si>
  <si>
    <r>
      <t xml:space="preserve">Logic (Perspective I </t>
    </r>
    <r>
      <rPr>
        <b/>
        <u/>
        <sz val="11"/>
        <color theme="1"/>
        <rFont val="Calibri"/>
        <family val="2"/>
        <scheme val="minor"/>
      </rPr>
      <t>or</t>
    </r>
    <r>
      <rPr>
        <sz val="11"/>
        <color theme="1"/>
        <rFont val="Calibri"/>
        <family val="2"/>
        <scheme val="minor"/>
      </rPr>
      <t xml:space="preserve"> II)</t>
    </r>
  </si>
  <si>
    <r>
      <t xml:space="preserve">Causation /Correlation (Perspective I </t>
    </r>
    <r>
      <rPr>
        <b/>
        <u/>
        <sz val="11"/>
        <color theme="1"/>
        <rFont val="Calibri"/>
        <family val="2"/>
        <scheme val="minor"/>
      </rPr>
      <t>or</t>
    </r>
    <r>
      <rPr>
        <sz val="11"/>
        <color theme="1"/>
        <rFont val="Calibri"/>
        <family val="2"/>
        <scheme val="minor"/>
      </rPr>
      <t xml:space="preserve"> II)</t>
    </r>
  </si>
  <si>
    <r>
      <t xml:space="preserve">Argumentation, Data Visualization &amp; Communication (Perspective I </t>
    </r>
    <r>
      <rPr>
        <b/>
        <sz val="11"/>
        <color theme="1"/>
        <rFont val="Calibri"/>
        <family val="2"/>
        <scheme val="minor"/>
      </rPr>
      <t>or</t>
    </r>
    <r>
      <rPr>
        <sz val="11"/>
        <color theme="1"/>
        <rFont val="Calibri"/>
        <family val="2"/>
        <scheme val="minor"/>
      </rPr>
      <t xml:space="preserve"> II)</t>
    </r>
  </si>
  <si>
    <r>
      <t xml:space="preserve">Total Credits required: 20 / </t>
    </r>
    <r>
      <rPr>
        <sz val="11"/>
        <color theme="1"/>
        <rFont val="Calibri"/>
        <family val="2"/>
        <scheme val="minor"/>
      </rPr>
      <t xml:space="preserve">choose any 20 CP but </t>
    </r>
    <r>
      <rPr>
        <u/>
        <sz val="11"/>
        <color theme="1"/>
        <rFont val="Calibri"/>
        <family val="2"/>
        <scheme val="minor"/>
      </rPr>
      <t>only one perspective</t>
    </r>
    <r>
      <rPr>
        <sz val="11"/>
        <color theme="1"/>
        <rFont val="Calibri"/>
        <family val="2"/>
        <scheme val="minor"/>
      </rPr>
      <t xml:space="preserve"> of any given module</t>
    </r>
  </si>
  <si>
    <t>DS</t>
  </si>
  <si>
    <t>ES</t>
  </si>
  <si>
    <t>Physics</t>
  </si>
  <si>
    <t>SUS</t>
  </si>
  <si>
    <t>ESSMER 2</t>
  </si>
  <si>
    <t>GEM 2</t>
  </si>
  <si>
    <t>IEM 2</t>
  </si>
  <si>
    <t>IRPH 2</t>
  </si>
  <si>
    <t>ISCP 2</t>
  </si>
  <si>
    <t>Major Change Options</t>
  </si>
  <si>
    <t>Major: IBA ug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</si>
</sst>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9"/>
      <color indexed="81"/>
      <name val="Tahoma"/>
      <family val="2"/>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b/>
      <sz val="11"/>
      <name val="Calibri"/>
      <family val="2"/>
      <scheme val="minor"/>
    </font>
    <font>
      <b/>
      <sz val="10"/>
      <color theme="1"/>
      <name val="Calibri"/>
      <family val="2"/>
      <scheme val="minor"/>
    </font>
    <font>
      <u/>
      <sz val="11"/>
      <color theme="1"/>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CCFF99"/>
        <bgColor indexed="64"/>
      </patternFill>
    </fill>
    <fill>
      <patternFill patternType="solid">
        <fgColor rgb="FFFFCCCC"/>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CE4D6"/>
        <bgColor indexed="64"/>
      </patternFill>
    </fill>
  </fills>
  <borders count="20">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right/>
      <top/>
      <bottom style="thin">
        <color indexed="64"/>
      </bottom>
      <diagonal/>
    </border>
    <border>
      <left/>
      <right/>
      <top style="thin">
        <color auto="1"/>
      </top>
      <bottom style="medium">
        <color indexed="64"/>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13">
    <xf numFmtId="0" fontId="0" fillId="0" borderId="0" xfId="0"/>
    <xf numFmtId="0" fontId="0" fillId="0" borderId="1" xfId="0" applyBorder="1"/>
    <xf numFmtId="0" fontId="0" fillId="2" borderId="4" xfId="0" applyFill="1" applyBorder="1"/>
    <xf numFmtId="0" fontId="0" fillId="2" borderId="5" xfId="0" applyFill="1" applyBorder="1"/>
    <xf numFmtId="0" fontId="4" fillId="4" borderId="0" xfId="0" applyFont="1" applyFill="1"/>
    <xf numFmtId="0" fontId="4" fillId="4" borderId="1" xfId="0" applyFont="1" applyFill="1" applyBorder="1"/>
    <xf numFmtId="0" fontId="5"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8" fillId="0" borderId="0" xfId="0" applyNumberFormat="1" applyFont="1" applyAlignment="1">
      <alignment horizontal="left"/>
    </xf>
    <xf numFmtId="2" fontId="10" fillId="0" borderId="0" xfId="0" applyNumberFormat="1" applyFont="1" applyAlignment="1">
      <alignment horizontal="left"/>
    </xf>
    <xf numFmtId="0" fontId="11" fillId="0" borderId="0" xfId="0" applyFont="1"/>
    <xf numFmtId="0" fontId="2" fillId="3" borderId="2" xfId="0" applyFont="1" applyFill="1" applyBorder="1" applyAlignment="1" applyProtection="1">
      <alignment wrapText="1"/>
      <protection locked="0"/>
    </xf>
    <xf numFmtId="0" fontId="0" fillId="5" borderId="2" xfId="0" applyFill="1" applyBorder="1" applyAlignment="1" applyProtection="1">
      <alignment wrapText="1"/>
      <protection locked="0"/>
    </xf>
    <xf numFmtId="2" fontId="0" fillId="5" borderId="2" xfId="0" applyNumberFormat="1" applyFill="1" applyBorder="1" applyAlignment="1" applyProtection="1">
      <alignment wrapText="1"/>
      <protection locked="0"/>
    </xf>
    <xf numFmtId="0" fontId="2" fillId="0" borderId="2" xfId="0" applyFont="1" applyBorder="1"/>
    <xf numFmtId="0" fontId="2" fillId="0" borderId="2" xfId="0" applyFont="1" applyBorder="1" applyAlignment="1">
      <alignment wrapText="1"/>
    </xf>
    <xf numFmtId="0" fontId="8" fillId="0" borderId="0" xfId="0" applyFont="1"/>
    <xf numFmtId="2" fontId="0" fillId="0" borderId="0" xfId="0" applyNumberFormat="1"/>
    <xf numFmtId="0" fontId="2" fillId="3" borderId="2" xfId="0" applyFont="1" applyFill="1" applyBorder="1" applyAlignment="1" applyProtection="1">
      <alignment horizontal="left" wrapText="1"/>
      <protection locked="0"/>
    </xf>
    <xf numFmtId="0" fontId="0" fillId="3" borderId="14" xfId="0" applyFill="1" applyBorder="1" applyAlignment="1" applyProtection="1">
      <alignment wrapText="1"/>
      <protection locked="0"/>
    </xf>
    <xf numFmtId="0" fontId="0" fillId="0" borderId="6" xfId="0" applyBorder="1"/>
    <xf numFmtId="0" fontId="0" fillId="0" borderId="7" xfId="0" applyBorder="1"/>
    <xf numFmtId="0" fontId="0" fillId="0" borderId="8" xfId="0" applyBorder="1"/>
    <xf numFmtId="0" fontId="8" fillId="0" borderId="9" xfId="0" applyFont="1" applyBorder="1"/>
    <xf numFmtId="0" fontId="2" fillId="0" borderId="12" xfId="0" applyFont="1" applyBorder="1"/>
    <xf numFmtId="0" fontId="0" fillId="0" borderId="10" xfId="0" applyBorder="1"/>
    <xf numFmtId="0" fontId="0" fillId="0" borderId="11" xfId="0" applyBorder="1"/>
    <xf numFmtId="0" fontId="0" fillId="0" borderId="12" xfId="0" applyBorder="1"/>
    <xf numFmtId="0" fontId="0" fillId="0" borderId="13" xfId="0" applyBorder="1"/>
    <xf numFmtId="2" fontId="3" fillId="7" borderId="15" xfId="0" applyNumberFormat="1" applyFont="1" applyFill="1" applyBorder="1"/>
    <xf numFmtId="2" fontId="0" fillId="3" borderId="2" xfId="0" applyNumberFormat="1" applyFill="1" applyBorder="1" applyAlignment="1">
      <alignment wrapText="1"/>
    </xf>
    <xf numFmtId="2" fontId="0" fillId="5" borderId="2" xfId="0" applyNumberFormat="1" applyFill="1" applyBorder="1" applyAlignment="1">
      <alignment wrapText="1"/>
    </xf>
    <xf numFmtId="2" fontId="0" fillId="3" borderId="14" xfId="0" applyNumberFormat="1" applyFill="1" applyBorder="1" applyAlignment="1">
      <alignment wrapText="1"/>
    </xf>
    <xf numFmtId="2" fontId="13" fillId="3" borderId="2" xfId="0" applyNumberFormat="1" applyFont="1" applyFill="1" applyBorder="1" applyAlignment="1">
      <alignment wrapText="1"/>
    </xf>
    <xf numFmtId="0" fontId="0" fillId="0" borderId="2" xfId="0" applyBorder="1"/>
    <xf numFmtId="0" fontId="0" fillId="0" borderId="16" xfId="0" applyBorder="1"/>
    <xf numFmtId="0" fontId="3" fillId="2" borderId="3" xfId="0" applyFont="1" applyFill="1" applyBorder="1"/>
    <xf numFmtId="1" fontId="0" fillId="8" borderId="2" xfId="0" applyNumberFormat="1" applyFill="1" applyBorder="1" applyAlignment="1" applyProtection="1">
      <alignment wrapText="1"/>
      <protection locked="0"/>
    </xf>
    <xf numFmtId="2" fontId="0" fillId="8" borderId="2" xfId="0" applyNumberFormat="1" applyFill="1" applyBorder="1" applyAlignment="1">
      <alignment wrapText="1"/>
    </xf>
    <xf numFmtId="2" fontId="0" fillId="8" borderId="2" xfId="0" applyNumberFormat="1" applyFill="1" applyBorder="1" applyAlignment="1" applyProtection="1">
      <alignment wrapText="1"/>
      <protection locked="0"/>
    </xf>
    <xf numFmtId="0" fontId="0" fillId="8" borderId="2" xfId="0" applyFill="1" applyBorder="1" applyAlignment="1" applyProtection="1">
      <alignment wrapText="1"/>
      <protection locked="0"/>
    </xf>
    <xf numFmtId="0" fontId="0" fillId="3" borderId="2" xfId="0" applyFill="1" applyBorder="1"/>
    <xf numFmtId="1" fontId="0" fillId="5" borderId="2" xfId="0" applyNumberFormat="1" applyFill="1" applyBorder="1"/>
    <xf numFmtId="0" fontId="0" fillId="5" borderId="2" xfId="0" applyFill="1" applyBorder="1"/>
    <xf numFmtId="1" fontId="0" fillId="8" borderId="2" xfId="0" applyNumberFormat="1" applyFill="1" applyBorder="1" applyAlignment="1">
      <alignment wrapText="1"/>
    </xf>
    <xf numFmtId="1" fontId="0" fillId="8" borderId="2" xfId="0" applyNumberFormat="1" applyFill="1" applyBorder="1"/>
    <xf numFmtId="1" fontId="0" fillId="5" borderId="2" xfId="0" applyNumberFormat="1" applyFill="1" applyBorder="1" applyAlignment="1">
      <alignment wrapText="1"/>
    </xf>
    <xf numFmtId="0" fontId="14" fillId="0" borderId="0" xfId="0" applyFont="1"/>
    <xf numFmtId="2" fontId="0" fillId="5" borderId="2" xfId="0" applyNumberFormat="1" applyFill="1" applyBorder="1"/>
    <xf numFmtId="0" fontId="0" fillId="9" borderId="2" xfId="0" applyFill="1" applyBorder="1" applyAlignment="1" applyProtection="1">
      <alignment wrapText="1"/>
      <protection locked="0"/>
    </xf>
    <xf numFmtId="2" fontId="13" fillId="9" borderId="2" xfId="0" applyNumberFormat="1" applyFont="1" applyFill="1" applyBorder="1" applyAlignment="1">
      <alignment wrapText="1"/>
    </xf>
    <xf numFmtId="2" fontId="0" fillId="9" borderId="2" xfId="0" applyNumberFormat="1" applyFill="1" applyBorder="1" applyAlignment="1" applyProtection="1">
      <alignment wrapText="1"/>
      <protection locked="0"/>
    </xf>
    <xf numFmtId="2" fontId="0" fillId="9" borderId="2" xfId="0" applyNumberFormat="1" applyFill="1" applyBorder="1" applyAlignment="1">
      <alignment wrapText="1"/>
    </xf>
    <xf numFmtId="1" fontId="0" fillId="9" borderId="2" xfId="0" applyNumberFormat="1" applyFill="1" applyBorder="1" applyAlignment="1">
      <alignment wrapText="1"/>
    </xf>
    <xf numFmtId="1" fontId="0" fillId="3" borderId="2" xfId="0" applyNumberFormat="1" applyFill="1" applyBorder="1" applyAlignment="1">
      <alignment wrapText="1"/>
    </xf>
    <xf numFmtId="0" fontId="0" fillId="3" borderId="2" xfId="0" applyFill="1" applyBorder="1" applyAlignment="1">
      <alignment wrapText="1"/>
    </xf>
    <xf numFmtId="1" fontId="13" fillId="3" borderId="14" xfId="0" applyNumberFormat="1" applyFont="1" applyFill="1" applyBorder="1" applyAlignment="1" applyProtection="1">
      <alignment wrapText="1"/>
      <protection locked="0"/>
    </xf>
    <xf numFmtId="0" fontId="13" fillId="3" borderId="14" xfId="0" applyFont="1" applyFill="1" applyBorder="1" applyAlignment="1" applyProtection="1">
      <alignment wrapText="1"/>
      <protection locked="0"/>
    </xf>
    <xf numFmtId="2" fontId="13" fillId="3" borderId="14" xfId="0" applyNumberFormat="1" applyFont="1" applyFill="1" applyBorder="1" applyAlignment="1">
      <alignment wrapText="1"/>
    </xf>
    <xf numFmtId="1" fontId="0" fillId="5" borderId="2" xfId="0" applyNumberFormat="1" applyFill="1" applyBorder="1" applyAlignment="1" applyProtection="1">
      <alignment wrapText="1"/>
      <protection locked="0"/>
    </xf>
    <xf numFmtId="0" fontId="15" fillId="2" borderId="3" xfId="0" applyFont="1" applyFill="1" applyBorder="1"/>
    <xf numFmtId="0" fontId="13" fillId="0" borderId="0" xfId="0" applyFont="1"/>
    <xf numFmtId="0" fontId="2" fillId="0" borderId="3" xfId="0" applyFont="1" applyBorder="1" applyAlignment="1">
      <alignment horizontal="center" wrapText="1"/>
    </xf>
    <xf numFmtId="0" fontId="0" fillId="3" borderId="3" xfId="0" applyFill="1" applyBorder="1" applyAlignment="1" applyProtection="1">
      <alignment wrapText="1"/>
      <protection locked="0"/>
    </xf>
    <xf numFmtId="0" fontId="0" fillId="3" borderId="17" xfId="0" applyFill="1" applyBorder="1" applyAlignment="1" applyProtection="1">
      <alignment wrapText="1"/>
      <protection locked="0"/>
    </xf>
    <xf numFmtId="0" fontId="13" fillId="3" borderId="17" xfId="0" applyFont="1" applyFill="1" applyBorder="1" applyAlignment="1" applyProtection="1">
      <alignment wrapText="1"/>
      <protection locked="0"/>
    </xf>
    <xf numFmtId="2" fontId="0" fillId="8" borderId="3" xfId="0" applyNumberFormat="1" applyFill="1" applyBorder="1" applyAlignment="1">
      <alignment wrapText="1"/>
    </xf>
    <xf numFmtId="2" fontId="0" fillId="3" borderId="3" xfId="0" applyNumberFormat="1" applyFill="1" applyBorder="1" applyAlignment="1">
      <alignment wrapText="1"/>
    </xf>
    <xf numFmtId="0" fontId="0" fillId="0" borderId="0" xfId="0" applyAlignment="1">
      <alignment horizontal="left" wrapText="1"/>
    </xf>
    <xf numFmtId="2" fontId="0" fillId="5" borderId="3" xfId="0" applyNumberFormat="1" applyFill="1" applyBorder="1" applyAlignment="1">
      <alignment wrapText="1"/>
    </xf>
    <xf numFmtId="0" fontId="13" fillId="3" borderId="2" xfId="0" applyFont="1" applyFill="1" applyBorder="1" applyAlignment="1" applyProtection="1">
      <alignment wrapText="1"/>
      <protection locked="0"/>
    </xf>
    <xf numFmtId="2" fontId="0" fillId="9" borderId="3" xfId="0" applyNumberFormat="1" applyFill="1" applyBorder="1" applyAlignment="1">
      <alignment wrapText="1"/>
    </xf>
    <xf numFmtId="0" fontId="0" fillId="2" borderId="0" xfId="0" applyFill="1"/>
    <xf numFmtId="0" fontId="2" fillId="0" borderId="0" xfId="0" applyFont="1" applyAlignment="1">
      <alignment horizontal="left" wrapText="1"/>
    </xf>
    <xf numFmtId="0" fontId="0" fillId="0" borderId="0" xfId="0" applyAlignment="1">
      <alignment wrapText="1"/>
    </xf>
    <xf numFmtId="0" fontId="3" fillId="0" borderId="0" xfId="0" applyFont="1" applyAlignment="1">
      <alignment horizontal="center"/>
    </xf>
    <xf numFmtId="0" fontId="2" fillId="3" borderId="4" xfId="0" applyFont="1" applyFill="1" applyBorder="1" applyAlignment="1" applyProtection="1">
      <alignment horizontal="left" wrapText="1"/>
      <protection locked="0"/>
    </xf>
    <xf numFmtId="0" fontId="0" fillId="6" borderId="6" xfId="0" applyFill="1" applyBorder="1" applyAlignment="1">
      <alignment horizontal="left" wrapText="1"/>
    </xf>
    <xf numFmtId="0" fontId="0" fillId="6" borderId="7" xfId="0" applyFill="1" applyBorder="1" applyAlignment="1">
      <alignment horizontal="left" wrapText="1"/>
    </xf>
    <xf numFmtId="0" fontId="0" fillId="6" borderId="8" xfId="0" applyFill="1" applyBorder="1" applyAlignment="1">
      <alignment horizontal="left" wrapText="1"/>
    </xf>
    <xf numFmtId="0" fontId="0" fillId="6" borderId="11" xfId="0" applyFill="1" applyBorder="1" applyAlignment="1">
      <alignment horizontal="left" wrapText="1"/>
    </xf>
    <xf numFmtId="0" fontId="0" fillId="6" borderId="12" xfId="0" applyFill="1" applyBorder="1" applyAlignment="1">
      <alignment horizontal="left" wrapText="1"/>
    </xf>
    <xf numFmtId="0" fontId="0" fillId="6" borderId="13" xfId="0" applyFill="1" applyBorder="1" applyAlignment="1">
      <alignment horizontal="left" wrapText="1"/>
    </xf>
    <xf numFmtId="0" fontId="0" fillId="6" borderId="9" xfId="0" applyFill="1" applyBorder="1" applyAlignment="1">
      <alignment horizontal="left" wrapText="1"/>
    </xf>
    <xf numFmtId="0" fontId="0" fillId="6" borderId="0" xfId="0" applyFill="1" applyAlignment="1">
      <alignment horizontal="left" wrapText="1"/>
    </xf>
    <xf numFmtId="0" fontId="0" fillId="6" borderId="10" xfId="0" applyFill="1" applyBorder="1" applyAlignment="1">
      <alignment horizontal="left" wrapText="1"/>
    </xf>
    <xf numFmtId="0" fontId="2" fillId="3" borderId="2" xfId="0" applyFont="1" applyFill="1" applyBorder="1" applyAlignment="1" applyProtection="1">
      <alignment horizontal="left" wrapText="1"/>
      <protection locked="0"/>
    </xf>
    <xf numFmtId="0" fontId="0" fillId="0" borderId="0" xfId="0" applyAlignment="1">
      <alignment horizontal="left" wrapText="1"/>
    </xf>
    <xf numFmtId="0" fontId="0" fillId="0" borderId="10"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2" fontId="13" fillId="3" borderId="14" xfId="0" applyNumberFormat="1" applyFont="1" applyFill="1" applyBorder="1" applyAlignment="1">
      <alignment horizontal="center" wrapText="1"/>
    </xf>
    <xf numFmtId="2" fontId="13" fillId="3" borderId="18" xfId="0" applyNumberFormat="1" applyFont="1" applyFill="1" applyBorder="1" applyAlignment="1">
      <alignment horizontal="center" wrapText="1"/>
    </xf>
    <xf numFmtId="2" fontId="13" fillId="3" borderId="19" xfId="0" applyNumberFormat="1" applyFont="1" applyFill="1" applyBorder="1" applyAlignment="1">
      <alignment horizontal="center" wrapText="1"/>
    </xf>
    <xf numFmtId="2" fontId="0" fillId="3" borderId="14" xfId="0" applyNumberFormat="1" applyFill="1" applyBorder="1" applyAlignment="1">
      <alignment horizontal="center" vertical="center" wrapText="1"/>
    </xf>
    <xf numFmtId="2" fontId="0" fillId="3" borderId="19" xfId="0" applyNumberFormat="1" applyFill="1" applyBorder="1" applyAlignment="1">
      <alignment horizontal="center" vertical="center" wrapText="1"/>
    </xf>
    <xf numFmtId="0" fontId="2" fillId="0" borderId="0" xfId="0" applyFont="1" applyAlignment="1">
      <alignment horizontal="center" wrapText="1"/>
    </xf>
    <xf numFmtId="0" fontId="0" fillId="0" borderId="6" xfId="0" applyBorder="1" applyAlignment="1">
      <alignment horizontal="left" wrapText="1"/>
    </xf>
    <xf numFmtId="0" fontId="0" fillId="0" borderId="9" xfId="0" applyBorder="1" applyAlignment="1">
      <alignment horizontal="left" wrapText="1"/>
    </xf>
    <xf numFmtId="0" fontId="0" fillId="0" borderId="11" xfId="0" applyBorder="1" applyAlignment="1">
      <alignment horizontal="left" wrapText="1"/>
    </xf>
  </cellXfs>
  <cellStyles count="1">
    <cellStyle name="Normal" xfId="0" builtinId="0"/>
  </cellStyles>
  <dxfs count="3">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s>
  <tableStyles count="0" defaultTableStyle="TableStyleMedium2" defaultPivotStyle="PivotStyleLight16"/>
  <colors>
    <mruColors>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12700</xdr:colOff>
      <xdr:row>1</xdr:row>
      <xdr:rowOff>158750</xdr:rowOff>
    </xdr:from>
    <xdr:to>
      <xdr:col>11</xdr:col>
      <xdr:colOff>0</xdr:colOff>
      <xdr:row>16</xdr:row>
      <xdr:rowOff>57150</xdr:rowOff>
    </xdr:to>
    <xdr:sp macro="" textlink="">
      <xdr:nvSpPr>
        <xdr:cNvPr id="2" name="TextBox 1">
          <a:extLst>
            <a:ext uri="{FF2B5EF4-FFF2-40B4-BE49-F238E27FC236}">
              <a16:creationId xmlns:a16="http://schemas.microsoft.com/office/drawing/2014/main" id="{26C93DA0-89E9-4974-A519-9171919E3C31}"/>
            </a:ext>
          </a:extLst>
        </xdr:cNvPr>
        <xdr:cNvSpPr txBox="1"/>
      </xdr:nvSpPr>
      <xdr:spPr>
        <a:xfrm>
          <a:off x="6661150" y="393700"/>
          <a:ext cx="3035300" cy="266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2026 semester is from 25.08. to 03.09.2026.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69DE859-F250-4020-AFEE-32BFA5E51CF4}" name="Table5" displayName="Table5" ref="F1:F13" totalsRowShown="0">
  <autoFilter ref="F1:F13" xr:uid="{5E3C4567-5E35-45B4-92FD-693997D3F93D}"/>
  <tableColumns count="1">
    <tableColumn id="1" xr3:uid="{5B5A765F-B1C4-473E-B7AD-0A2D8CDCABD2}" name="Minor Options"/>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E412743-7D50-4CAB-A31E-C1E91117067A}" name="Table6" displayName="Table6" ref="H1:H6" totalsRowShown="0">
  <autoFilter ref="H1:H6" xr:uid="{53BF5A91-F685-4B2A-ABA9-63F082B252C5}"/>
  <tableColumns count="1">
    <tableColumn id="1" xr3:uid="{51503423-8BC5-4BD5-B3D0-39B4AAFE33D4}" name="Major Change Options"/>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30F52D7-6CAD-4A3D-85E8-2B8448C8A259}" name="Table8" displayName="Table8" ref="A1:D20" totalsRowShown="0">
  <autoFilter ref="A1:D20" xr:uid="{1D0CF3BE-2217-44EA-884F-C9BAC1D2D120}"/>
  <tableColumns count="4">
    <tableColumn id="1" xr3:uid="{AEC78537-91B6-4E8C-A6FC-D59FCA0BEB48}" name="Module No."/>
    <tableColumn id="2" xr3:uid="{8C9F319E-55D0-40DC-B221-44B08D938C55}" name="Free Choice Modules Fall"/>
    <tableColumn id="4" xr3:uid="{C7163739-0730-44B6-A853-5A4327C87F11}" name="Module No.2"/>
    <tableColumn id="5" xr3:uid="{46DF33EE-6922-4119-AF79-B281EA11B649}" name="Free Choice Modules Spring"/>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4"/>
  <sheetViews>
    <sheetView tabSelected="1" topLeftCell="A42" zoomScaleNormal="100" workbookViewId="0">
      <selection activeCell="K49" sqref="K49"/>
    </sheetView>
  </sheetViews>
  <sheetFormatPr defaultColWidth="8.81640625" defaultRowHeight="14.5" x14ac:dyDescent="0.35"/>
  <cols>
    <col min="1" max="1" width="18.81640625" customWidth="1"/>
    <col min="2" max="2" width="37.1796875" customWidth="1"/>
    <col min="3" max="3" width="10.81640625" customWidth="1"/>
    <col min="4" max="4" width="13" customWidth="1"/>
    <col min="7" max="7" width="12.453125" customWidth="1"/>
    <col min="8" max="8" width="21.26953125" customWidth="1"/>
    <col min="9" max="9" width="31.6328125" customWidth="1"/>
    <col min="10" max="11" width="14.81640625" customWidth="1"/>
    <col min="12" max="12" width="13.1796875" customWidth="1"/>
  </cols>
  <sheetData>
    <row r="1" spans="1:11" ht="21" customHeight="1" x14ac:dyDescent="0.45">
      <c r="A1" s="45" t="s">
        <v>0</v>
      </c>
      <c r="B1" s="85" t="s">
        <v>1</v>
      </c>
      <c r="C1" s="85"/>
      <c r="D1" s="85"/>
      <c r="E1" s="2"/>
      <c r="F1" s="2"/>
      <c r="G1" s="2"/>
      <c r="H1" s="20" t="s">
        <v>229</v>
      </c>
      <c r="I1" s="20" t="s">
        <v>2</v>
      </c>
      <c r="J1" s="3"/>
      <c r="K1" s="81"/>
    </row>
    <row r="2" spans="1:11" ht="14.5" customHeight="1" x14ac:dyDescent="0.35">
      <c r="A2" s="69" t="s">
        <v>3</v>
      </c>
      <c r="B2" s="95"/>
      <c r="C2" s="95"/>
      <c r="D2" s="95"/>
      <c r="H2" s="95" t="s">
        <v>4</v>
      </c>
      <c r="I2" s="95"/>
      <c r="J2" s="1"/>
    </row>
    <row r="3" spans="1:11" ht="21.75" customHeight="1" x14ac:dyDescent="0.35">
      <c r="H3" s="27" t="s">
        <v>5</v>
      </c>
      <c r="I3" s="27" t="s">
        <v>6</v>
      </c>
      <c r="J3" s="1"/>
    </row>
    <row r="4" spans="1:11" ht="29.25" customHeight="1" thickBot="1" x14ac:dyDescent="0.6">
      <c r="A4" s="6" t="s">
        <v>7</v>
      </c>
      <c r="B4" s="4"/>
      <c r="C4" s="4"/>
      <c r="D4" s="4"/>
      <c r="E4" s="4"/>
      <c r="F4" s="4"/>
      <c r="G4" s="4"/>
      <c r="H4" s="4"/>
      <c r="I4" s="4"/>
      <c r="J4" s="5"/>
      <c r="K4" s="4"/>
    </row>
    <row r="5" spans="1:11" ht="44.15" customHeight="1" thickBot="1" x14ac:dyDescent="0.4">
      <c r="A5" s="102" t="s">
        <v>8</v>
      </c>
      <c r="B5" s="102"/>
      <c r="C5" s="102"/>
      <c r="D5" s="102"/>
      <c r="E5" s="102"/>
      <c r="F5" s="102"/>
      <c r="G5" s="102"/>
      <c r="H5" s="102"/>
      <c r="I5" s="102"/>
      <c r="J5" s="103"/>
      <c r="K5" s="82"/>
    </row>
    <row r="6" spans="1:11" ht="30.75" customHeight="1" x14ac:dyDescent="0.35">
      <c r="A6" s="100" t="s">
        <v>9</v>
      </c>
      <c r="B6" s="100"/>
      <c r="C6" s="100"/>
      <c r="D6" s="100"/>
      <c r="E6" s="100"/>
      <c r="F6" s="100"/>
      <c r="G6" s="100"/>
      <c r="H6" s="100"/>
      <c r="I6" s="100"/>
      <c r="J6" s="101"/>
      <c r="K6" s="77"/>
    </row>
    <row r="7" spans="1:11" ht="31.5" customHeight="1" x14ac:dyDescent="0.35">
      <c r="A7" s="96" t="s">
        <v>10</v>
      </c>
      <c r="B7" s="96"/>
      <c r="C7" s="96"/>
      <c r="D7" s="96"/>
      <c r="E7" s="96"/>
      <c r="F7" s="96"/>
      <c r="G7" s="96"/>
      <c r="H7" s="96"/>
      <c r="I7" s="96"/>
      <c r="J7" s="97"/>
      <c r="K7" s="77"/>
    </row>
    <row r="8" spans="1:11" ht="31.5" customHeight="1" x14ac:dyDescent="0.35">
      <c r="A8" s="96" t="s">
        <v>11</v>
      </c>
      <c r="B8" s="96"/>
      <c r="C8" s="96"/>
      <c r="D8" s="96"/>
      <c r="E8" s="96"/>
      <c r="F8" s="96"/>
      <c r="G8" s="96"/>
      <c r="H8" s="96"/>
      <c r="I8" s="96"/>
      <c r="J8" s="97"/>
      <c r="K8" s="77"/>
    </row>
    <row r="9" spans="1:11" ht="14.5" customHeight="1" x14ac:dyDescent="0.35">
      <c r="A9" s="96" t="s">
        <v>12</v>
      </c>
      <c r="B9" s="96"/>
      <c r="C9" s="96"/>
      <c r="D9" s="96"/>
      <c r="E9" s="96"/>
      <c r="F9" s="96"/>
      <c r="G9" s="96"/>
      <c r="H9" s="96"/>
      <c r="I9" s="96"/>
      <c r="J9" s="97"/>
      <c r="K9" s="77"/>
    </row>
    <row r="10" spans="1:11" ht="14.5" customHeight="1" thickBot="1" x14ac:dyDescent="0.4">
      <c r="A10" s="98"/>
      <c r="B10" s="98"/>
      <c r="C10" s="98"/>
      <c r="D10" s="98"/>
      <c r="E10" s="98"/>
      <c r="F10" s="98"/>
      <c r="G10" s="98"/>
      <c r="H10" s="98"/>
      <c r="I10" s="98"/>
      <c r="J10" s="99"/>
      <c r="K10" s="77"/>
    </row>
    <row r="11" spans="1:11" ht="14.25" customHeight="1" x14ac:dyDescent="0.35">
      <c r="A11" s="12"/>
      <c r="B11" s="12"/>
      <c r="C11" s="12"/>
      <c r="D11" s="12"/>
      <c r="E11" s="12"/>
      <c r="F11" s="12"/>
      <c r="G11" s="12"/>
      <c r="H11" s="12"/>
      <c r="I11" s="12"/>
      <c r="J11" s="12"/>
      <c r="K11" s="12"/>
    </row>
    <row r="12" spans="1:11" ht="18.5" x14ac:dyDescent="0.45">
      <c r="B12" s="13" t="s">
        <v>13</v>
      </c>
      <c r="C12" s="13"/>
      <c r="D12" s="13"/>
      <c r="I12" s="14" t="s">
        <v>14</v>
      </c>
    </row>
    <row r="13" spans="1:11" ht="29" x14ac:dyDescent="0.35">
      <c r="A13" s="10" t="s">
        <v>15</v>
      </c>
      <c r="B13" s="11" t="s">
        <v>16</v>
      </c>
      <c r="C13" s="11" t="s">
        <v>17</v>
      </c>
      <c r="D13" s="10" t="s">
        <v>18</v>
      </c>
      <c r="E13" s="10" t="s">
        <v>19</v>
      </c>
      <c r="F13" s="10" t="s">
        <v>20</v>
      </c>
      <c r="G13" s="10" t="s">
        <v>21</v>
      </c>
      <c r="H13" s="71" t="s">
        <v>182</v>
      </c>
      <c r="I13" s="10" t="s">
        <v>22</v>
      </c>
    </row>
    <row r="14" spans="1:11" x14ac:dyDescent="0.35">
      <c r="A14" s="8" t="s">
        <v>23</v>
      </c>
      <c r="B14" s="7" t="s">
        <v>24</v>
      </c>
      <c r="C14" s="39">
        <v>7.5</v>
      </c>
      <c r="D14" s="9" t="s">
        <v>25</v>
      </c>
      <c r="E14" s="39" t="str">
        <f>IF(D14="Earned",C14,"")</f>
        <v/>
      </c>
      <c r="F14" s="39" t="str">
        <f>IF(D14="Planned",C14,"")</f>
        <v/>
      </c>
      <c r="G14" s="39" t="s">
        <v>26</v>
      </c>
      <c r="H14" s="76"/>
      <c r="I14" s="7" t="s">
        <v>164</v>
      </c>
    </row>
    <row r="15" spans="1:11" x14ac:dyDescent="0.35">
      <c r="A15" s="8" t="s">
        <v>27</v>
      </c>
      <c r="B15" s="7" t="s">
        <v>28</v>
      </c>
      <c r="C15" s="39">
        <v>7.5</v>
      </c>
      <c r="D15" s="9" t="s">
        <v>25</v>
      </c>
      <c r="E15" s="39" t="str">
        <f t="shared" ref="E15:E19" si="0">IF(D15="Earned",C15,"")</f>
        <v/>
      </c>
      <c r="F15" s="39" t="str">
        <f t="shared" ref="F15:F19" si="1">IF(D15="Planned",C15,"")</f>
        <v/>
      </c>
      <c r="G15" s="39" t="s">
        <v>26</v>
      </c>
      <c r="H15" s="76"/>
      <c r="I15" s="7" t="s">
        <v>165</v>
      </c>
    </row>
    <row r="16" spans="1:11" x14ac:dyDescent="0.35">
      <c r="A16" s="8" t="s">
        <v>29</v>
      </c>
      <c r="B16" s="7" t="s">
        <v>30</v>
      </c>
      <c r="C16" s="39">
        <v>7.5</v>
      </c>
      <c r="D16" s="9" t="s">
        <v>25</v>
      </c>
      <c r="E16" s="39" t="str">
        <f t="shared" si="0"/>
        <v/>
      </c>
      <c r="F16" s="39" t="str">
        <f t="shared" si="1"/>
        <v/>
      </c>
      <c r="G16" s="39" t="s">
        <v>26</v>
      </c>
      <c r="H16" s="76"/>
      <c r="I16" s="7" t="s">
        <v>164</v>
      </c>
    </row>
    <row r="17" spans="1:9" x14ac:dyDescent="0.35">
      <c r="A17" s="8" t="s">
        <v>31</v>
      </c>
      <c r="B17" s="7" t="s">
        <v>32</v>
      </c>
      <c r="C17" s="39">
        <v>7.5</v>
      </c>
      <c r="D17" s="9" t="s">
        <v>25</v>
      </c>
      <c r="E17" s="39" t="str">
        <f t="shared" si="0"/>
        <v/>
      </c>
      <c r="F17" s="39" t="str">
        <f t="shared" si="1"/>
        <v/>
      </c>
      <c r="G17" s="39" t="s">
        <v>26</v>
      </c>
      <c r="H17" s="76"/>
      <c r="I17" s="7" t="s">
        <v>165</v>
      </c>
    </row>
    <row r="18" spans="1:9" x14ac:dyDescent="0.35">
      <c r="A18" s="55" t="str">
        <f>IF(B18="Please select:","CH-XXX",IF(B18="General Biochemistry","CH-100",IF(B18="General &amp; Inorganic Chemistry","CH-120",IF(B18="Fundamentals of Earth Sciences","CH-132",IF(B18="Classical Physics","CH-140",IF(B18="Analysis","CH-150",IF(B18="Scientific Programming in Python","CH-153",IF(B18="General Electrical Engineering I","CH-210",IF(B18="Mathematical &amp; Physical Foundations of Robotics I","CH-221",IF(B18="Programming in C/C++","CH-230",IF(B18="Mathematical Foundations of CS","CH-233",IF(B18="Software Development and Operation","CH-235",IF(B18="General Logistics","CH-241",IF(B18="Introduction to International Business","CH-300",IF(B18="Microeconomics","CH-310",IF(B18="Introduction to the Social Sciences I","CH-320",IF(B18="Introduction to International Relations Theory","CH-330",IF(B18="Essentials of Cognitive Psychology","CH-340",IF(B18="Introduction to Data Science","CH-700",IF(B18="Introduction to Sustainability","SUS-101",))))))))))))))))))))</f>
        <v>CH-XXX</v>
      </c>
      <c r="B18" s="21" t="s">
        <v>33</v>
      </c>
      <c r="C18" s="40">
        <v>7.5</v>
      </c>
      <c r="D18" s="22" t="s">
        <v>25</v>
      </c>
      <c r="E18" s="40" t="str">
        <f t="shared" si="0"/>
        <v/>
      </c>
      <c r="F18" s="40" t="str">
        <f t="shared" si="1"/>
        <v/>
      </c>
      <c r="G18" s="40" t="s">
        <v>34</v>
      </c>
      <c r="H18" s="78"/>
      <c r="I18" s="21" t="s">
        <v>164</v>
      </c>
    </row>
    <row r="19" spans="1:9" x14ac:dyDescent="0.35">
      <c r="A19" s="55" t="str">
        <f>IF(B19="Please select:","CH-XXX",IF(B19="General Molecular &amp; Cellular Biology","CH-103",IF(B19="General Organic Chemistry","CH-111",IF(B19="Environmental Systems &amp; Global Change","CH-133",IF(B19="Modern Physics","CH-141",IF(B19="Linear Algebra","CH-151",IF(B19="Mathematical Modeling","CH-152",IF(B19="General Electrical Engineering II","CH-211",IF(B19="Mathematical &amp; Physical Foundations of Robotics II","CH-222",IF(B19="Foundations of Communications and Electronics","CH-212",IF(B19="Algorithms &amp; Data Structures","CH-231",IF(B19="Digital Systems &amp; Computer Architecture","CH-234",IF(B19="Object-Oriented Programming and Design","CH-236", IF(B19="Safe and Concurrent Programming", "CH-237",IF(B19="General Industrial Engineering","CH-240",IF(B19="Introduction to Finance &amp; Accounting","CH-301",IF(B19="Macroeconomics","CH-311",IF(B19="Introduction to the Social Sciences II","CH-321",IF(B19="Introduction to Modern European History","CH-331",IF(B19="Essentials of Social Psychology","CH-341",IF(B19="Data Structures &amp; Processing","CH-701",IF(B19="Global Change and Systems Thinking","SUS-102",))))))))))))))))))))))</f>
        <v>CH-XXX</v>
      </c>
      <c r="B19" s="21" t="s">
        <v>33</v>
      </c>
      <c r="C19" s="40">
        <v>7.5</v>
      </c>
      <c r="D19" s="22" t="s">
        <v>25</v>
      </c>
      <c r="E19" s="40" t="str">
        <f t="shared" si="0"/>
        <v/>
      </c>
      <c r="F19" s="40" t="str">
        <f t="shared" si="1"/>
        <v/>
      </c>
      <c r="G19" s="40" t="s">
        <v>34</v>
      </c>
      <c r="H19" s="78"/>
      <c r="I19" s="21" t="s">
        <v>165</v>
      </c>
    </row>
    <row r="21" spans="1:9" ht="18.5" x14ac:dyDescent="0.45">
      <c r="B21" s="13" t="s">
        <v>35</v>
      </c>
      <c r="C21" s="13"/>
      <c r="D21" s="13"/>
      <c r="I21" s="14" t="s">
        <v>14</v>
      </c>
    </row>
    <row r="22" spans="1:9" ht="29" x14ac:dyDescent="0.35">
      <c r="A22" s="10" t="s">
        <v>15</v>
      </c>
      <c r="B22" s="11" t="s">
        <v>16</v>
      </c>
      <c r="C22" s="11" t="s">
        <v>17</v>
      </c>
      <c r="D22" s="10" t="s">
        <v>18</v>
      </c>
      <c r="E22" s="10" t="s">
        <v>19</v>
      </c>
      <c r="F22" s="10" t="s">
        <v>20</v>
      </c>
      <c r="G22" s="10" t="s">
        <v>21</v>
      </c>
      <c r="H22" s="71" t="s">
        <v>182</v>
      </c>
      <c r="I22" s="10" t="s">
        <v>22</v>
      </c>
    </row>
    <row r="23" spans="1:9" x14ac:dyDescent="0.35">
      <c r="A23" s="8" t="s">
        <v>36</v>
      </c>
      <c r="B23" s="7" t="s">
        <v>37</v>
      </c>
      <c r="C23" s="39">
        <v>7.5</v>
      </c>
      <c r="D23" s="9" t="s">
        <v>33</v>
      </c>
      <c r="E23" s="39" t="str">
        <f>IF(D23="Earned",C23,"")</f>
        <v/>
      </c>
      <c r="F23" s="39" t="str">
        <f>IF(D23="Planned",C23, "")</f>
        <v/>
      </c>
      <c r="G23" s="7" t="s">
        <v>34</v>
      </c>
      <c r="H23" s="72" t="s">
        <v>184</v>
      </c>
      <c r="I23" s="7" t="s">
        <v>38</v>
      </c>
    </row>
    <row r="24" spans="1:9" x14ac:dyDescent="0.35">
      <c r="A24" s="8" t="s">
        <v>39</v>
      </c>
      <c r="B24" s="7" t="s">
        <v>40</v>
      </c>
      <c r="C24" s="39">
        <v>7.5</v>
      </c>
      <c r="D24" s="9" t="s">
        <v>33</v>
      </c>
      <c r="E24" s="39" t="str">
        <f t="shared" ref="E24:E25" si="2">IF(D24="Earned",C24,"")</f>
        <v/>
      </c>
      <c r="F24" s="39" t="str">
        <f t="shared" ref="F24:F25" si="3">IF(D24="Planned",C24, "")</f>
        <v/>
      </c>
      <c r="G24" s="7" t="s">
        <v>34</v>
      </c>
      <c r="H24" s="72" t="s">
        <v>184</v>
      </c>
      <c r="I24" s="7" t="s">
        <v>41</v>
      </c>
    </row>
    <row r="25" spans="1:9" x14ac:dyDescent="0.35">
      <c r="A25" s="8" t="s">
        <v>42</v>
      </c>
      <c r="B25" s="7" t="s">
        <v>43</v>
      </c>
      <c r="C25" s="39">
        <v>7.5</v>
      </c>
      <c r="D25" s="9" t="s">
        <v>33</v>
      </c>
      <c r="E25" s="39" t="str">
        <f t="shared" si="2"/>
        <v/>
      </c>
      <c r="F25" s="39" t="str">
        <f t="shared" si="3"/>
        <v/>
      </c>
      <c r="G25" s="7" t="s">
        <v>34</v>
      </c>
      <c r="H25" s="72" t="s">
        <v>184</v>
      </c>
      <c r="I25" s="7" t="s">
        <v>41</v>
      </c>
    </row>
    <row r="26" spans="1:9" ht="29" x14ac:dyDescent="0.35">
      <c r="A26" s="8" t="s">
        <v>44</v>
      </c>
      <c r="B26" s="7" t="s">
        <v>45</v>
      </c>
      <c r="C26" s="39">
        <v>7.5</v>
      </c>
      <c r="D26" s="9" t="s">
        <v>33</v>
      </c>
      <c r="E26" s="39" t="str">
        <f>IF(D26="Earned",C26,"")</f>
        <v/>
      </c>
      <c r="F26" s="39" t="str">
        <f>IF(D26="Planned",C26, "")</f>
        <v/>
      </c>
      <c r="G26" s="7" t="s">
        <v>34</v>
      </c>
      <c r="H26" s="72" t="s">
        <v>185</v>
      </c>
      <c r="I26" s="7" t="s">
        <v>38</v>
      </c>
    </row>
    <row r="27" spans="1:9" x14ac:dyDescent="0.35">
      <c r="A27" s="8" t="s">
        <v>46</v>
      </c>
      <c r="B27" s="28" t="s">
        <v>183</v>
      </c>
      <c r="C27" s="41">
        <v>7.5</v>
      </c>
      <c r="D27" s="9" t="s">
        <v>33</v>
      </c>
      <c r="E27" s="41" t="str">
        <f>IF(D27="Earned",C27,"")</f>
        <v/>
      </c>
      <c r="F27" s="41" t="str">
        <f>IF(D27="Planned",C27, "")</f>
        <v/>
      </c>
      <c r="G27" s="7" t="s">
        <v>34</v>
      </c>
      <c r="H27" s="73" t="s">
        <v>27</v>
      </c>
      <c r="I27" s="7" t="s">
        <v>41</v>
      </c>
    </row>
    <row r="28" spans="1:9" x14ac:dyDescent="0.35">
      <c r="A28" s="8" t="s">
        <v>47</v>
      </c>
      <c r="B28" s="7" t="s">
        <v>48</v>
      </c>
      <c r="C28" s="39">
        <v>5</v>
      </c>
      <c r="D28" s="9" t="s">
        <v>33</v>
      </c>
      <c r="E28" s="39" t="str">
        <f t="shared" ref="E28" si="4">IF(D28="Earned",C28,"")</f>
        <v/>
      </c>
      <c r="F28" s="39" t="str">
        <f t="shared" ref="F28" si="5">IF(D28="Planned",C28, "")</f>
        <v/>
      </c>
      <c r="G28" s="7" t="s">
        <v>34</v>
      </c>
      <c r="H28" s="72" t="s">
        <v>184</v>
      </c>
      <c r="I28" s="7" t="s">
        <v>38</v>
      </c>
    </row>
    <row r="29" spans="1:9" ht="29" x14ac:dyDescent="0.35">
      <c r="A29" s="8" t="s">
        <v>49</v>
      </c>
      <c r="B29" s="7" t="s">
        <v>50</v>
      </c>
      <c r="C29" s="39">
        <v>2.5</v>
      </c>
      <c r="D29" s="9" t="s">
        <v>33</v>
      </c>
      <c r="E29" s="39" t="str">
        <f>IF(D29="Earned",C29,"")</f>
        <v/>
      </c>
      <c r="F29" s="39" t="str">
        <f>IF(D29="Planned",C29, "")</f>
        <v/>
      </c>
      <c r="G29" s="7" t="s">
        <v>34</v>
      </c>
      <c r="H29" s="72" t="s">
        <v>185</v>
      </c>
      <c r="I29" s="7" t="s">
        <v>38</v>
      </c>
    </row>
    <row r="30" spans="1:9" ht="29" x14ac:dyDescent="0.35">
      <c r="A30" s="65" t="s">
        <v>51</v>
      </c>
      <c r="B30" s="66" t="s">
        <v>52</v>
      </c>
      <c r="C30" s="67">
        <v>2.5</v>
      </c>
      <c r="D30" s="9" t="s">
        <v>33</v>
      </c>
      <c r="E30" s="67" t="str">
        <f t="shared" ref="E30:E33" si="6">IF(D30="Earned",C30,"")</f>
        <v/>
      </c>
      <c r="F30" s="67" t="str">
        <f t="shared" ref="F30:F33" si="7">IF(D30="Planned",C30, "")</f>
        <v/>
      </c>
      <c r="G30" s="66" t="s">
        <v>34</v>
      </c>
      <c r="H30" s="74"/>
      <c r="I30" s="79" t="s">
        <v>38</v>
      </c>
    </row>
    <row r="31" spans="1:9" ht="14.5" customHeight="1" x14ac:dyDescent="0.35">
      <c r="A31" s="68" t="s">
        <v>53</v>
      </c>
      <c r="B31" s="21" t="s">
        <v>54</v>
      </c>
      <c r="C31" s="22">
        <v>5</v>
      </c>
      <c r="D31" s="40" t="s">
        <v>33</v>
      </c>
      <c r="E31" s="40" t="str">
        <f t="shared" si="6"/>
        <v/>
      </c>
      <c r="F31" s="40" t="str">
        <f t="shared" si="7"/>
        <v/>
      </c>
      <c r="G31" s="40"/>
      <c r="H31" s="78"/>
      <c r="I31" s="21" t="s">
        <v>38</v>
      </c>
    </row>
    <row r="32" spans="1:9" x14ac:dyDescent="0.35">
      <c r="A32" s="68" t="s">
        <v>53</v>
      </c>
      <c r="B32" s="21" t="s">
        <v>54</v>
      </c>
      <c r="C32" s="22">
        <v>5</v>
      </c>
      <c r="D32" s="40" t="s">
        <v>33</v>
      </c>
      <c r="E32" s="40" t="str">
        <f t="shared" si="6"/>
        <v/>
      </c>
      <c r="F32" s="40" t="str">
        <f t="shared" si="7"/>
        <v/>
      </c>
      <c r="G32" s="40"/>
      <c r="H32" s="78"/>
      <c r="I32" s="21" t="s">
        <v>55</v>
      </c>
    </row>
    <row r="33" spans="1:10" x14ac:dyDescent="0.35">
      <c r="A33" s="68" t="s">
        <v>53</v>
      </c>
      <c r="B33" s="21" t="s">
        <v>54</v>
      </c>
      <c r="C33" s="22">
        <v>5</v>
      </c>
      <c r="D33" s="40" t="s">
        <v>33</v>
      </c>
      <c r="E33" s="40" t="str">
        <f t="shared" si="6"/>
        <v/>
      </c>
      <c r="F33" s="40" t="str">
        <f t="shared" si="7"/>
        <v/>
      </c>
      <c r="G33" s="40"/>
      <c r="H33" s="78"/>
      <c r="I33" s="21" t="s">
        <v>41</v>
      </c>
    </row>
    <row r="35" spans="1:10" ht="18.5" x14ac:dyDescent="0.45">
      <c r="B35" s="13" t="s">
        <v>56</v>
      </c>
      <c r="C35" s="13"/>
      <c r="D35" s="13"/>
      <c r="I35" s="14" t="s">
        <v>57</v>
      </c>
    </row>
    <row r="36" spans="1:10" ht="29" x14ac:dyDescent="0.35">
      <c r="A36" s="10" t="s">
        <v>15</v>
      </c>
      <c r="B36" s="11" t="s">
        <v>16</v>
      </c>
      <c r="C36" s="11" t="s">
        <v>17</v>
      </c>
      <c r="D36" s="10" t="s">
        <v>18</v>
      </c>
      <c r="E36" s="10" t="s">
        <v>19</v>
      </c>
      <c r="F36" s="10" t="s">
        <v>20</v>
      </c>
      <c r="G36" s="10" t="s">
        <v>21</v>
      </c>
      <c r="H36" s="71" t="s">
        <v>182</v>
      </c>
      <c r="I36" s="10" t="s">
        <v>22</v>
      </c>
    </row>
    <row r="37" spans="1:10" x14ac:dyDescent="0.35">
      <c r="A37" s="8" t="s">
        <v>58</v>
      </c>
      <c r="B37" s="7" t="s">
        <v>59</v>
      </c>
      <c r="C37" s="42">
        <v>5</v>
      </c>
      <c r="D37" s="9" t="s">
        <v>33</v>
      </c>
      <c r="E37" s="39" t="str">
        <f>IF(D37="Earned",C37,"")</f>
        <v/>
      </c>
      <c r="F37" s="39" t="str">
        <f>IF(D37="Planned",C37,"")</f>
        <v/>
      </c>
      <c r="G37" s="39" t="s">
        <v>26</v>
      </c>
      <c r="H37" s="76" t="s">
        <v>186</v>
      </c>
      <c r="I37" s="7" t="s">
        <v>164</v>
      </c>
    </row>
    <row r="38" spans="1:10" x14ac:dyDescent="0.35">
      <c r="A38" s="62" t="str">
        <f>IF(B38="Applied Statistics with SPSS", "CTMS-MET-02", IF(B38="Applied Statistics with R", "CTMS-MET-03", IF(B38="Please select:", "CTMS-XX")))</f>
        <v>CTMS-XX</v>
      </c>
      <c r="B38" s="46" t="s">
        <v>33</v>
      </c>
      <c r="C38" s="47">
        <v>5</v>
      </c>
      <c r="D38" s="48" t="s">
        <v>33</v>
      </c>
      <c r="E38" s="47" t="str">
        <f>IF(D38="Earned",C38,"")</f>
        <v/>
      </c>
      <c r="F38" s="47" t="str">
        <f>IF(D38="Planned",C38,"")</f>
        <v/>
      </c>
      <c r="G38" s="47" t="s">
        <v>34</v>
      </c>
      <c r="H38" s="75" t="s">
        <v>186</v>
      </c>
      <c r="I38" s="47" t="s">
        <v>165</v>
      </c>
    </row>
    <row r="39" spans="1:10" x14ac:dyDescent="0.35">
      <c r="A39" s="8" t="s">
        <v>60</v>
      </c>
      <c r="B39" s="7" t="s">
        <v>61</v>
      </c>
      <c r="C39" s="42">
        <v>5</v>
      </c>
      <c r="D39" s="9" t="s">
        <v>33</v>
      </c>
      <c r="E39" s="39" t="str">
        <f>IF(D39="Earned",C39,"")</f>
        <v/>
      </c>
      <c r="F39" s="39" t="str">
        <f>IF(D39="Planned",C39,"")</f>
        <v/>
      </c>
      <c r="G39" s="39" t="s">
        <v>26</v>
      </c>
      <c r="H39" s="76" t="s">
        <v>186</v>
      </c>
      <c r="I39" s="39" t="s">
        <v>38</v>
      </c>
    </row>
    <row r="40" spans="1:10" x14ac:dyDescent="0.35">
      <c r="A40" s="62" t="str">
        <f>IF(B40="Econometrics", "CTMS-MET-05", IF(B40="Data Collection", "CTMS-MET-06", IF(B40="Please select:", "CTMS-XX")))</f>
        <v>CTMS-MET-05</v>
      </c>
      <c r="B40" s="58" t="s">
        <v>187</v>
      </c>
      <c r="C40" s="59">
        <v>5</v>
      </c>
      <c r="D40" s="60" t="s">
        <v>33</v>
      </c>
      <c r="E40" s="61" t="str">
        <f>IF(D40="Earned",C40,"")</f>
        <v/>
      </c>
      <c r="F40" s="61" t="str">
        <f>IF(D40="Planned",C40,"")</f>
        <v/>
      </c>
      <c r="G40" s="61" t="s">
        <v>34</v>
      </c>
      <c r="H40" s="80" t="s">
        <v>188</v>
      </c>
      <c r="I40" s="58" t="s">
        <v>41</v>
      </c>
    </row>
    <row r="43" spans="1:10" ht="18.5" x14ac:dyDescent="0.45">
      <c r="B43" s="13" t="s">
        <v>62</v>
      </c>
      <c r="I43" s="14" t="s">
        <v>63</v>
      </c>
    </row>
    <row r="44" spans="1:10" ht="29" x14ac:dyDescent="0.35">
      <c r="A44" s="10" t="s">
        <v>15</v>
      </c>
      <c r="B44" s="11" t="s">
        <v>16</v>
      </c>
      <c r="C44" s="11" t="s">
        <v>17</v>
      </c>
      <c r="D44" s="10" t="s">
        <v>18</v>
      </c>
      <c r="E44" s="10" t="s">
        <v>19</v>
      </c>
      <c r="F44" s="10" t="s">
        <v>20</v>
      </c>
      <c r="G44" s="10" t="s">
        <v>21</v>
      </c>
      <c r="H44" s="71" t="s">
        <v>182</v>
      </c>
      <c r="I44" s="10" t="s">
        <v>22</v>
      </c>
    </row>
    <row r="45" spans="1:10" x14ac:dyDescent="0.35">
      <c r="A45" s="54" t="str">
        <f>IF(B45="Please select:","CTLA-GER-XX/ CTHU-HUM-XXX",IF(B45="German A1.1-C1","CTLA-GER-XX",IF(B45="Introduction to Philosophical Ethics","CTHU-HUM-001",IF(B45="Introduction to the Philosophy of Science","CTHU-HUM-002",IF(B45="Introduction to Visual Culture","CTHU-HUM-003")))))</f>
        <v>CTLA-GER-XX/ CTHU-HUM-XXX</v>
      </c>
      <c r="B45" s="46" t="s">
        <v>33</v>
      </c>
      <c r="C45" s="47">
        <v>2.5</v>
      </c>
      <c r="D45" s="48" t="s">
        <v>33</v>
      </c>
      <c r="E45" s="47" t="str">
        <f>IF(D45="Earned",C45,"")</f>
        <v/>
      </c>
      <c r="F45" s="47" t="str">
        <f>IF(D45="Planned",C45,"")</f>
        <v/>
      </c>
      <c r="G45" s="47" t="s">
        <v>34</v>
      </c>
      <c r="H45" s="47"/>
      <c r="I45" s="49" t="s">
        <v>164</v>
      </c>
    </row>
    <row r="46" spans="1:10" x14ac:dyDescent="0.35">
      <c r="A46" s="54" t="str">
        <f>IF(B46="Please select:","CTLA-GER-XX/ CTHU-HUM-XXX",IF(B46="German A1.1-C1","CTLA-GER-XX",IF(B46="Introduction to Philosophical Ethics","CTHU-HUM-001",IF(B46="Introduction to the Philosophy of Science","CTHU-HUM-002",IF(B46="Introduction to Visual Culture","CTHU-HUM-003")))))</f>
        <v>CTLA-GER-XX/ CTHU-HUM-XXX</v>
      </c>
      <c r="B46" s="46" t="s">
        <v>33</v>
      </c>
      <c r="C46" s="47">
        <v>2.5</v>
      </c>
      <c r="D46" s="48" t="s">
        <v>33</v>
      </c>
      <c r="E46" s="47" t="str">
        <f t="shared" ref="E46" si="8">IF(D46="Earned",C46,"")</f>
        <v/>
      </c>
      <c r="F46" s="47" t="str">
        <f t="shared" ref="F46" si="9">IF(D46="Planned",C46,"")</f>
        <v/>
      </c>
      <c r="G46" s="47" t="s">
        <v>34</v>
      </c>
      <c r="H46" s="47"/>
      <c r="I46" s="49" t="s">
        <v>165</v>
      </c>
    </row>
    <row r="48" spans="1:10" ht="28" customHeight="1" x14ac:dyDescent="0.45">
      <c r="B48" s="13" t="s">
        <v>64</v>
      </c>
      <c r="I48" s="109" t="s">
        <v>218</v>
      </c>
      <c r="J48" s="109"/>
    </row>
    <row r="49" spans="1:9" ht="29" x14ac:dyDescent="0.35">
      <c r="A49" s="10" t="s">
        <v>15</v>
      </c>
      <c r="B49" s="11" t="s">
        <v>16</v>
      </c>
      <c r="C49" s="11" t="s">
        <v>17</v>
      </c>
      <c r="D49" s="10" t="s">
        <v>18</v>
      </c>
      <c r="E49" s="10" t="s">
        <v>19</v>
      </c>
      <c r="F49" s="10" t="s">
        <v>20</v>
      </c>
      <c r="G49" s="10" t="s">
        <v>21</v>
      </c>
      <c r="H49" s="71" t="s">
        <v>182</v>
      </c>
      <c r="I49" s="10" t="s">
        <v>22</v>
      </c>
    </row>
    <row r="50" spans="1:9" x14ac:dyDescent="0.35">
      <c r="A50" s="8" t="s">
        <v>65</v>
      </c>
      <c r="B50" s="8" t="s">
        <v>215</v>
      </c>
      <c r="C50" s="39">
        <v>2.5</v>
      </c>
      <c r="D50" s="9" t="s">
        <v>33</v>
      </c>
      <c r="E50" s="39" t="str">
        <f t="shared" ref="E50:E56" si="10">IF(D50="Earned",C50,"")</f>
        <v/>
      </c>
      <c r="F50" s="39" t="str">
        <f t="shared" ref="F50:F56" si="11">IF(D50="Planned",C50,"")</f>
        <v/>
      </c>
      <c r="G50" s="39" t="s">
        <v>34</v>
      </c>
      <c r="H50" s="39"/>
      <c r="I50" s="7" t="s">
        <v>68</v>
      </c>
    </row>
    <row r="51" spans="1:9" x14ac:dyDescent="0.35">
      <c r="A51" s="8" t="s">
        <v>66</v>
      </c>
      <c r="B51" s="8" t="s">
        <v>216</v>
      </c>
      <c r="C51" s="39">
        <v>2.5</v>
      </c>
      <c r="D51" s="9" t="s">
        <v>33</v>
      </c>
      <c r="E51" s="39" t="str">
        <f t="shared" si="10"/>
        <v/>
      </c>
      <c r="F51" s="39" t="str">
        <f t="shared" si="11"/>
        <v/>
      </c>
      <c r="G51" s="39" t="s">
        <v>34</v>
      </c>
      <c r="H51" s="39"/>
      <c r="I51" s="7" t="s">
        <v>68</v>
      </c>
    </row>
    <row r="52" spans="1:9" ht="29" x14ac:dyDescent="0.35">
      <c r="A52" s="8" t="s">
        <v>67</v>
      </c>
      <c r="B52" s="7" t="s">
        <v>217</v>
      </c>
      <c r="C52" s="39">
        <v>5</v>
      </c>
      <c r="D52" s="9" t="s">
        <v>33</v>
      </c>
      <c r="E52" s="39" t="str">
        <f t="shared" si="10"/>
        <v/>
      </c>
      <c r="F52" s="39" t="str">
        <f t="shared" si="11"/>
        <v/>
      </c>
      <c r="G52" s="39" t="s">
        <v>34</v>
      </c>
      <c r="H52" s="39"/>
      <c r="I52" s="7" t="s">
        <v>68</v>
      </c>
    </row>
    <row r="53" spans="1:9" x14ac:dyDescent="0.35">
      <c r="A53" s="8" t="s">
        <v>197</v>
      </c>
      <c r="B53" s="7" t="s">
        <v>198</v>
      </c>
      <c r="C53" s="39">
        <v>5</v>
      </c>
      <c r="D53" s="9" t="s">
        <v>33</v>
      </c>
      <c r="E53" s="39" t="str">
        <f t="shared" si="10"/>
        <v/>
      </c>
      <c r="F53" s="39" t="str">
        <f t="shared" si="11"/>
        <v/>
      </c>
      <c r="G53" s="39" t="s">
        <v>34</v>
      </c>
      <c r="H53" s="39"/>
      <c r="I53" s="7" t="s">
        <v>38</v>
      </c>
    </row>
    <row r="54" spans="1:9" x14ac:dyDescent="0.35">
      <c r="A54" s="8" t="s">
        <v>199</v>
      </c>
      <c r="B54" s="7" t="s">
        <v>200</v>
      </c>
      <c r="C54" s="39">
        <v>5</v>
      </c>
      <c r="D54" s="9" t="s">
        <v>33</v>
      </c>
      <c r="E54" s="39" t="str">
        <f t="shared" si="10"/>
        <v/>
      </c>
      <c r="F54" s="39" t="str">
        <f t="shared" si="11"/>
        <v/>
      </c>
      <c r="G54" s="39" t="s">
        <v>34</v>
      </c>
      <c r="H54" s="39"/>
      <c r="I54" s="7" t="s">
        <v>38</v>
      </c>
    </row>
    <row r="55" spans="1:9" x14ac:dyDescent="0.35">
      <c r="A55" s="8" t="s">
        <v>201</v>
      </c>
      <c r="B55" s="8" t="s">
        <v>202</v>
      </c>
      <c r="C55" s="39">
        <v>5</v>
      </c>
      <c r="D55" s="9" t="s">
        <v>33</v>
      </c>
      <c r="E55" s="39" t="str">
        <f t="shared" si="10"/>
        <v/>
      </c>
      <c r="F55" s="39" t="str">
        <f t="shared" si="11"/>
        <v/>
      </c>
      <c r="G55" s="8" t="s">
        <v>34</v>
      </c>
      <c r="H55" s="39"/>
      <c r="I55" s="8" t="s">
        <v>41</v>
      </c>
    </row>
    <row r="56" spans="1:9" ht="29" x14ac:dyDescent="0.35">
      <c r="A56" s="8" t="s">
        <v>203</v>
      </c>
      <c r="B56" s="8" t="s">
        <v>204</v>
      </c>
      <c r="C56" s="39">
        <v>5</v>
      </c>
      <c r="D56" s="9" t="s">
        <v>33</v>
      </c>
      <c r="E56" s="39" t="str">
        <f t="shared" si="10"/>
        <v/>
      </c>
      <c r="F56" s="39" t="str">
        <f t="shared" si="11"/>
        <v/>
      </c>
      <c r="G56" s="8" t="s">
        <v>34</v>
      </c>
      <c r="H56" s="8" t="s">
        <v>205</v>
      </c>
      <c r="I56" s="8" t="s">
        <v>38</v>
      </c>
    </row>
    <row r="60" spans="1:9" ht="18.5" x14ac:dyDescent="0.45">
      <c r="B60" s="13" t="s">
        <v>69</v>
      </c>
      <c r="C60" s="13"/>
      <c r="D60" s="13"/>
      <c r="I60" s="14" t="s">
        <v>70</v>
      </c>
    </row>
    <row r="61" spans="1:9" ht="29" x14ac:dyDescent="0.35">
      <c r="A61" s="10" t="s">
        <v>15</v>
      </c>
      <c r="B61" s="11" t="s">
        <v>16</v>
      </c>
      <c r="C61" s="11" t="s">
        <v>17</v>
      </c>
      <c r="D61" s="10" t="s">
        <v>18</v>
      </c>
      <c r="E61" s="10" t="s">
        <v>19</v>
      </c>
      <c r="F61" s="10" t="s">
        <v>20</v>
      </c>
      <c r="G61" s="10" t="s">
        <v>21</v>
      </c>
      <c r="H61" s="71" t="s">
        <v>182</v>
      </c>
      <c r="I61" s="10" t="s">
        <v>22</v>
      </c>
    </row>
    <row r="62" spans="1:9" x14ac:dyDescent="0.35">
      <c r="A62" s="8" t="s">
        <v>71</v>
      </c>
      <c r="B62" s="7" t="s">
        <v>69</v>
      </c>
      <c r="C62" s="39">
        <v>15</v>
      </c>
      <c r="D62" s="7" t="s">
        <v>33</v>
      </c>
      <c r="E62" s="39" t="str">
        <f>IF(D62="Earned",C62,"")</f>
        <v/>
      </c>
      <c r="F62" s="39" t="str">
        <f>IF(D62="Planned",C62,"")</f>
        <v/>
      </c>
      <c r="G62" s="7" t="s">
        <v>26</v>
      </c>
      <c r="H62" s="7"/>
      <c r="I62" s="7" t="s">
        <v>189</v>
      </c>
    </row>
    <row r="63" spans="1:9" x14ac:dyDescent="0.35">
      <c r="A63" s="8" t="s">
        <v>72</v>
      </c>
      <c r="B63" s="7" t="s">
        <v>73</v>
      </c>
      <c r="C63" s="39">
        <v>0</v>
      </c>
      <c r="D63" s="7" t="s">
        <v>33</v>
      </c>
      <c r="E63" s="39" t="str">
        <f t="shared" ref="E63:E68" si="12">IF(D63="Earned",C63,"")</f>
        <v/>
      </c>
      <c r="F63" s="39" t="str">
        <f t="shared" ref="F63:F68" si="13">IF(D63="Planned",C63,"")</f>
        <v/>
      </c>
      <c r="G63" s="7" t="s">
        <v>26</v>
      </c>
      <c r="H63" s="7"/>
      <c r="I63" s="7" t="s">
        <v>74</v>
      </c>
    </row>
    <row r="64" spans="1:9" x14ac:dyDescent="0.35">
      <c r="A64" s="8" t="s">
        <v>75</v>
      </c>
      <c r="B64" s="7" t="s">
        <v>76</v>
      </c>
      <c r="C64" s="39">
        <v>0</v>
      </c>
      <c r="D64" s="7" t="s">
        <v>33</v>
      </c>
      <c r="E64" s="39" t="str">
        <f t="shared" si="12"/>
        <v/>
      </c>
      <c r="F64" s="39" t="str">
        <f t="shared" si="13"/>
        <v/>
      </c>
      <c r="G64" s="7" t="s">
        <v>26</v>
      </c>
      <c r="H64" s="7"/>
      <c r="I64" s="7" t="s">
        <v>77</v>
      </c>
    </row>
    <row r="65" spans="1:9" x14ac:dyDescent="0.35">
      <c r="A65" s="8" t="s">
        <v>78</v>
      </c>
      <c r="B65" s="7" t="s">
        <v>79</v>
      </c>
      <c r="C65" s="39">
        <v>0</v>
      </c>
      <c r="D65" s="7" t="s">
        <v>33</v>
      </c>
      <c r="E65" s="39" t="str">
        <f t="shared" si="12"/>
        <v/>
      </c>
      <c r="F65" s="39" t="str">
        <f t="shared" si="13"/>
        <v/>
      </c>
      <c r="G65" s="7" t="s">
        <v>26</v>
      </c>
      <c r="H65" s="7"/>
      <c r="I65" s="7" t="s">
        <v>80</v>
      </c>
    </row>
    <row r="66" spans="1:9" x14ac:dyDescent="0.35">
      <c r="A66" s="8" t="s">
        <v>81</v>
      </c>
      <c r="B66" s="7" t="s">
        <v>82</v>
      </c>
      <c r="C66" s="39">
        <v>0</v>
      </c>
      <c r="D66" s="7" t="s">
        <v>33</v>
      </c>
      <c r="E66" s="39" t="str">
        <f t="shared" si="12"/>
        <v/>
      </c>
      <c r="F66" s="39" t="str">
        <f t="shared" si="13"/>
        <v/>
      </c>
      <c r="G66" s="7" t="s">
        <v>26</v>
      </c>
      <c r="H66" s="7"/>
      <c r="I66" s="7" t="s">
        <v>83</v>
      </c>
    </row>
    <row r="67" spans="1:9" x14ac:dyDescent="0.35">
      <c r="A67" s="8" t="s">
        <v>84</v>
      </c>
      <c r="B67" s="7" t="s">
        <v>85</v>
      </c>
      <c r="C67" s="39">
        <v>0</v>
      </c>
      <c r="D67" s="7" t="s">
        <v>33</v>
      </c>
      <c r="E67" s="39" t="str">
        <f t="shared" si="12"/>
        <v/>
      </c>
      <c r="F67" s="39" t="str">
        <f t="shared" si="13"/>
        <v/>
      </c>
      <c r="G67" s="7" t="s">
        <v>34</v>
      </c>
      <c r="H67" s="7"/>
      <c r="I67" s="7" t="s">
        <v>86</v>
      </c>
    </row>
    <row r="68" spans="1:9" x14ac:dyDescent="0.35">
      <c r="A68" s="8" t="s">
        <v>84</v>
      </c>
      <c r="B68" s="7" t="s">
        <v>87</v>
      </c>
      <c r="C68" s="39">
        <v>0</v>
      </c>
      <c r="D68" s="7" t="s">
        <v>33</v>
      </c>
      <c r="E68" s="39" t="str">
        <f t="shared" si="12"/>
        <v/>
      </c>
      <c r="F68" s="39" t="str">
        <f t="shared" si="13"/>
        <v/>
      </c>
      <c r="G68" s="7" t="s">
        <v>34</v>
      </c>
      <c r="H68" s="7"/>
      <c r="I68" s="7" t="s">
        <v>86</v>
      </c>
    </row>
    <row r="70" spans="1:9" ht="18.5" x14ac:dyDescent="0.45">
      <c r="B70" s="13" t="s">
        <v>88</v>
      </c>
      <c r="C70" s="13"/>
      <c r="D70" s="13"/>
      <c r="I70" s="14" t="s">
        <v>70</v>
      </c>
    </row>
    <row r="71" spans="1:9" ht="29" x14ac:dyDescent="0.35">
      <c r="A71" s="10" t="s">
        <v>15</v>
      </c>
      <c r="B71" s="11" t="s">
        <v>16</v>
      </c>
      <c r="C71" s="11" t="s">
        <v>17</v>
      </c>
      <c r="D71" s="10" t="s">
        <v>18</v>
      </c>
      <c r="E71" s="10" t="s">
        <v>19</v>
      </c>
      <c r="F71" s="10" t="s">
        <v>20</v>
      </c>
      <c r="G71" s="10" t="s">
        <v>21</v>
      </c>
      <c r="H71" s="71" t="s">
        <v>182</v>
      </c>
      <c r="I71" s="10" t="s">
        <v>22</v>
      </c>
    </row>
    <row r="72" spans="1:9" x14ac:dyDescent="0.35">
      <c r="A72" s="8" t="s">
        <v>89</v>
      </c>
      <c r="B72" s="7" t="s">
        <v>90</v>
      </c>
      <c r="C72" s="9">
        <v>5</v>
      </c>
      <c r="D72" s="9" t="s">
        <v>33</v>
      </c>
      <c r="E72" s="39" t="str">
        <f t="shared" ref="E72:E74" si="14">IF(D72="Earned",C72,"")</f>
        <v/>
      </c>
      <c r="F72" s="42" t="str">
        <f t="shared" ref="F72:F74" si="15">IF(D72="Planned",C72,"")</f>
        <v/>
      </c>
      <c r="G72" s="42" t="s">
        <v>34</v>
      </c>
      <c r="H72" s="104" t="s">
        <v>190</v>
      </c>
      <c r="I72" s="7" t="s">
        <v>38</v>
      </c>
    </row>
    <row r="73" spans="1:9" x14ac:dyDescent="0.35">
      <c r="A73" s="8" t="s">
        <v>89</v>
      </c>
      <c r="B73" s="7" t="s">
        <v>90</v>
      </c>
      <c r="C73" s="9">
        <v>5</v>
      </c>
      <c r="D73" s="9" t="s">
        <v>33</v>
      </c>
      <c r="E73" s="39" t="str">
        <f t="shared" si="14"/>
        <v/>
      </c>
      <c r="F73" s="42" t="str">
        <f t="shared" si="15"/>
        <v/>
      </c>
      <c r="G73" s="42" t="s">
        <v>34</v>
      </c>
      <c r="H73" s="105"/>
      <c r="I73" s="7" t="s">
        <v>41</v>
      </c>
    </row>
    <row r="74" spans="1:9" x14ac:dyDescent="0.35">
      <c r="A74" s="8" t="s">
        <v>89</v>
      </c>
      <c r="B74" s="7" t="s">
        <v>90</v>
      </c>
      <c r="C74" s="9">
        <v>5</v>
      </c>
      <c r="D74" s="9" t="s">
        <v>33</v>
      </c>
      <c r="E74" s="39" t="str">
        <f t="shared" si="14"/>
        <v/>
      </c>
      <c r="F74" s="42" t="str">
        <f t="shared" si="15"/>
        <v/>
      </c>
      <c r="G74" s="42" t="s">
        <v>34</v>
      </c>
      <c r="H74" s="106"/>
      <c r="I74" s="7" t="s">
        <v>55</v>
      </c>
    </row>
    <row r="76" spans="1:9" ht="18.5" x14ac:dyDescent="0.45">
      <c r="B76" s="13" t="s">
        <v>91</v>
      </c>
      <c r="C76" s="13"/>
      <c r="D76" s="13"/>
      <c r="I76" s="14" t="s">
        <v>70</v>
      </c>
    </row>
    <row r="77" spans="1:9" ht="29" x14ac:dyDescent="0.35">
      <c r="A77" s="10" t="s">
        <v>15</v>
      </c>
      <c r="B77" s="11" t="s">
        <v>16</v>
      </c>
      <c r="C77" s="11" t="s">
        <v>17</v>
      </c>
      <c r="D77" s="10" t="s">
        <v>18</v>
      </c>
      <c r="E77" s="10" t="s">
        <v>19</v>
      </c>
      <c r="F77" s="10" t="s">
        <v>20</v>
      </c>
      <c r="G77" s="10" t="s">
        <v>21</v>
      </c>
      <c r="H77" s="71" t="s">
        <v>182</v>
      </c>
      <c r="I77" s="10" t="s">
        <v>22</v>
      </c>
    </row>
    <row r="78" spans="1:9" ht="21" customHeight="1" x14ac:dyDescent="0.35">
      <c r="A78" s="8" t="s">
        <v>92</v>
      </c>
      <c r="B78" s="7" t="s">
        <v>93</v>
      </c>
      <c r="C78" s="39">
        <v>12</v>
      </c>
      <c r="D78" s="9" t="s">
        <v>33</v>
      </c>
      <c r="E78" s="39" t="str">
        <f>IF(D78="Earned",C78,"")</f>
        <v/>
      </c>
      <c r="F78" s="39" t="str">
        <f>IF(D78="Planned",C78,"")</f>
        <v/>
      </c>
      <c r="G78" s="39" t="s">
        <v>26</v>
      </c>
      <c r="H78" s="107" t="s">
        <v>191</v>
      </c>
      <c r="I78" s="7" t="s">
        <v>41</v>
      </c>
    </row>
    <row r="79" spans="1:9" ht="19" customHeight="1" x14ac:dyDescent="0.35">
      <c r="A79" s="8" t="s">
        <v>94</v>
      </c>
      <c r="B79" s="7" t="s">
        <v>95</v>
      </c>
      <c r="C79" s="39">
        <v>3</v>
      </c>
      <c r="D79" s="9" t="s">
        <v>33</v>
      </c>
      <c r="E79" s="39" t="str">
        <f>IF(D79="Earned",C79,"")</f>
        <v/>
      </c>
      <c r="F79" s="39" t="str">
        <f>IF(D79="Planned",C79,"")</f>
        <v/>
      </c>
      <c r="G79" s="39" t="s">
        <v>26</v>
      </c>
      <c r="H79" s="108"/>
      <c r="I79" s="7" t="s">
        <v>41</v>
      </c>
    </row>
    <row r="82" spans="1:16" ht="18.5" x14ac:dyDescent="0.45">
      <c r="J82" s="38">
        <f>SUM(B82+H82)</f>
        <v>0</v>
      </c>
    </row>
    <row r="83" spans="1:16" ht="15" thickBot="1" x14ac:dyDescent="0.4">
      <c r="A83" s="14" t="s">
        <v>96</v>
      </c>
      <c r="B83" s="16">
        <f>SUM(E14:E81)</f>
        <v>0</v>
      </c>
      <c r="C83" s="16"/>
      <c r="D83" s="16"/>
      <c r="E83" s="14" t="s">
        <v>97</v>
      </c>
      <c r="I83" s="16">
        <f>SUM(F14:F81)</f>
        <v>0</v>
      </c>
      <c r="J83" s="17"/>
      <c r="K83" s="17"/>
    </row>
    <row r="84" spans="1:16" x14ac:dyDescent="0.35">
      <c r="J84" s="18">
        <f>H82/30</f>
        <v>0</v>
      </c>
      <c r="K84" s="18"/>
      <c r="L84" s="86" t="s">
        <v>98</v>
      </c>
      <c r="M84" s="87"/>
      <c r="N84" s="87"/>
      <c r="O84" s="87"/>
      <c r="P84" s="88"/>
    </row>
    <row r="85" spans="1:16" x14ac:dyDescent="0.35">
      <c r="J85" s="17"/>
      <c r="K85" s="17"/>
      <c r="L85" s="92"/>
      <c r="M85" s="93"/>
      <c r="N85" s="93"/>
      <c r="O85" s="93"/>
      <c r="P85" s="94"/>
    </row>
    <row r="86" spans="1:16" x14ac:dyDescent="0.35">
      <c r="L86" s="92"/>
      <c r="M86" s="93"/>
      <c r="N86" s="93"/>
      <c r="O86" s="93"/>
      <c r="P86" s="94"/>
    </row>
    <row r="87" spans="1:16" x14ac:dyDescent="0.35">
      <c r="L87" s="92"/>
      <c r="M87" s="93"/>
      <c r="N87" s="93"/>
      <c r="O87" s="93"/>
      <c r="P87" s="94"/>
    </row>
    <row r="88" spans="1:16" ht="18.5" x14ac:dyDescent="0.45">
      <c r="B88" s="13" t="s">
        <v>99</v>
      </c>
      <c r="C88" s="13"/>
      <c r="D88" s="13"/>
      <c r="E88" s="19" t="s">
        <v>100</v>
      </c>
      <c r="F88" s="15"/>
      <c r="G88" s="15"/>
      <c r="H88" s="15"/>
      <c r="L88" s="92"/>
      <c r="M88" s="93"/>
      <c r="N88" s="93"/>
      <c r="O88" s="93"/>
      <c r="P88" s="94"/>
    </row>
    <row r="89" spans="1:16" ht="29.5" thickBot="1" x14ac:dyDescent="0.4">
      <c r="A89" s="10" t="s">
        <v>15</v>
      </c>
      <c r="B89" s="11" t="s">
        <v>16</v>
      </c>
      <c r="C89" s="11" t="s">
        <v>17</v>
      </c>
      <c r="D89" s="10" t="s">
        <v>18</v>
      </c>
      <c r="E89" s="10" t="s">
        <v>19</v>
      </c>
      <c r="F89" s="10" t="s">
        <v>20</v>
      </c>
      <c r="G89" s="10" t="s">
        <v>21</v>
      </c>
      <c r="H89" s="71" t="s">
        <v>182</v>
      </c>
      <c r="I89" s="10" t="s">
        <v>22</v>
      </c>
      <c r="L89" s="89"/>
      <c r="M89" s="90"/>
      <c r="N89" s="90"/>
      <c r="O89" s="90"/>
      <c r="P89" s="91"/>
    </row>
    <row r="90" spans="1:16" ht="15" thickBot="1" x14ac:dyDescent="0.4">
      <c r="A90" s="8"/>
      <c r="B90" s="7"/>
      <c r="C90" s="7"/>
      <c r="D90" s="9" t="s">
        <v>33</v>
      </c>
      <c r="E90" s="39" t="str">
        <f>IF(D90="Earned",C90,"")</f>
        <v/>
      </c>
      <c r="F90" s="39" t="str">
        <f>IF(D90="Planned",C90,"")</f>
        <v/>
      </c>
      <c r="G90" s="9"/>
      <c r="H90" s="9"/>
      <c r="I90" s="7" t="s">
        <v>55</v>
      </c>
    </row>
    <row r="91" spans="1:16" x14ac:dyDescent="0.35">
      <c r="A91" s="8"/>
      <c r="B91" s="7"/>
      <c r="C91" s="7"/>
      <c r="D91" s="9" t="s">
        <v>33</v>
      </c>
      <c r="E91" s="39" t="str">
        <f t="shared" ref="E91:E98" si="16">IF(D91="Earned",C91,"")</f>
        <v/>
      </c>
      <c r="F91" s="39" t="str">
        <f t="shared" ref="F91:F98" si="17">IF(D91="Planned",C91,"")</f>
        <v/>
      </c>
      <c r="G91" s="9"/>
      <c r="H91" s="9"/>
      <c r="I91" s="7" t="s">
        <v>55</v>
      </c>
      <c r="L91" s="86" t="s">
        <v>101</v>
      </c>
      <c r="M91" s="87"/>
      <c r="N91" s="87"/>
      <c r="O91" s="87"/>
      <c r="P91" s="88"/>
    </row>
    <row r="92" spans="1:16" ht="15" thickBot="1" x14ac:dyDescent="0.4">
      <c r="A92" s="8"/>
      <c r="B92" s="7"/>
      <c r="C92" s="7"/>
      <c r="D92" s="9" t="s">
        <v>33</v>
      </c>
      <c r="E92" s="39" t="str">
        <f t="shared" si="16"/>
        <v/>
      </c>
      <c r="F92" s="39" t="str">
        <f t="shared" si="17"/>
        <v/>
      </c>
      <c r="G92" s="9"/>
      <c r="H92" s="9"/>
      <c r="I92" s="7" t="s">
        <v>55</v>
      </c>
      <c r="L92" s="89"/>
      <c r="M92" s="90"/>
      <c r="N92" s="90"/>
      <c r="O92" s="90"/>
      <c r="P92" s="91"/>
    </row>
    <row r="93" spans="1:16" x14ac:dyDescent="0.35">
      <c r="A93" s="8"/>
      <c r="B93" s="7"/>
      <c r="C93" s="7"/>
      <c r="D93" s="9" t="s">
        <v>33</v>
      </c>
      <c r="E93" s="39" t="str">
        <f t="shared" si="16"/>
        <v/>
      </c>
      <c r="F93" s="39" t="str">
        <f t="shared" si="17"/>
        <v/>
      </c>
      <c r="G93" s="9"/>
      <c r="H93" s="9"/>
      <c r="I93" s="7" t="s">
        <v>55</v>
      </c>
    </row>
    <row r="94" spans="1:16" x14ac:dyDescent="0.35">
      <c r="A94" s="8"/>
      <c r="B94" s="7"/>
      <c r="C94" s="7"/>
      <c r="D94" s="9" t="s">
        <v>33</v>
      </c>
      <c r="E94" s="39" t="str">
        <f t="shared" si="16"/>
        <v/>
      </c>
      <c r="F94" s="39" t="str">
        <f t="shared" si="17"/>
        <v/>
      </c>
      <c r="G94" s="9"/>
      <c r="H94" s="9"/>
      <c r="I94" s="7" t="s">
        <v>55</v>
      </c>
    </row>
    <row r="95" spans="1:16" x14ac:dyDescent="0.35">
      <c r="A95" s="8"/>
      <c r="B95" s="7"/>
      <c r="C95" s="7"/>
      <c r="D95" s="9" t="s">
        <v>33</v>
      </c>
      <c r="E95" s="39" t="str">
        <f t="shared" si="16"/>
        <v/>
      </c>
      <c r="F95" s="39" t="str">
        <f t="shared" si="17"/>
        <v/>
      </c>
      <c r="G95" s="9"/>
      <c r="H95" s="9"/>
      <c r="I95" s="7" t="s">
        <v>55</v>
      </c>
    </row>
    <row r="96" spans="1:16" x14ac:dyDescent="0.35">
      <c r="A96" s="8"/>
      <c r="B96" s="7"/>
      <c r="C96" s="7"/>
      <c r="D96" s="9" t="s">
        <v>33</v>
      </c>
      <c r="E96" s="39" t="str">
        <f t="shared" si="16"/>
        <v/>
      </c>
      <c r="F96" s="39" t="str">
        <f t="shared" si="17"/>
        <v/>
      </c>
      <c r="G96" s="9"/>
      <c r="H96" s="9"/>
      <c r="I96" s="7" t="s">
        <v>55</v>
      </c>
    </row>
    <row r="97" spans="1:9" ht="14.5" customHeight="1" x14ac:dyDescent="0.35">
      <c r="A97" s="8"/>
      <c r="B97" s="7"/>
      <c r="C97" s="7"/>
      <c r="D97" s="9" t="s">
        <v>33</v>
      </c>
      <c r="E97" s="39" t="str">
        <f t="shared" si="16"/>
        <v/>
      </c>
      <c r="F97" s="39" t="str">
        <f t="shared" si="17"/>
        <v/>
      </c>
      <c r="G97" s="9"/>
      <c r="H97" s="9"/>
      <c r="I97" s="7" t="s">
        <v>55</v>
      </c>
    </row>
    <row r="98" spans="1:9" x14ac:dyDescent="0.35">
      <c r="A98" s="8"/>
      <c r="B98" s="7"/>
      <c r="C98" s="7"/>
      <c r="D98" s="9" t="s">
        <v>33</v>
      </c>
      <c r="E98" s="39" t="str">
        <f t="shared" si="16"/>
        <v/>
      </c>
      <c r="F98" s="39" t="str">
        <f t="shared" si="17"/>
        <v/>
      </c>
      <c r="G98" s="9"/>
      <c r="H98" s="9"/>
      <c r="I98" s="7" t="s">
        <v>55</v>
      </c>
    </row>
    <row r="104" spans="1:9" ht="14.5" customHeight="1" x14ac:dyDescent="0.35"/>
  </sheetData>
  <sortState xmlns:xlrd2="http://schemas.microsoft.com/office/spreadsheetml/2017/richdata2" ref="A14:H19">
    <sortCondition descending="1" ref="H14"/>
  </sortState>
  <mergeCells count="13">
    <mergeCell ref="B1:D1"/>
    <mergeCell ref="L91:P92"/>
    <mergeCell ref="L84:P89"/>
    <mergeCell ref="H2:I2"/>
    <mergeCell ref="A9:J10"/>
    <mergeCell ref="A6:J6"/>
    <mergeCell ref="A7:J7"/>
    <mergeCell ref="A8:J8"/>
    <mergeCell ref="A5:J5"/>
    <mergeCell ref="B2:D2"/>
    <mergeCell ref="H72:H74"/>
    <mergeCell ref="H78:H79"/>
    <mergeCell ref="I48:J48"/>
  </mergeCells>
  <conditionalFormatting sqref="J82">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10">
    <dataValidation type="list" allowBlank="1" showInputMessage="1" showErrorMessage="1" sqref="D14:D19" xr:uid="{9143A7B2-4298-4F1B-8BD4-BFBC44D20A2B}">
      <formula1>"Please select: , Earned, Planned, "</formula1>
    </dataValidation>
    <dataValidation type="list" allowBlank="1" showInputMessage="1" showErrorMessage="1" sqref="D62:D68 D78:D79 D45:D48 D50:D56 D90:D98" xr:uid="{09CE9BC6-2C65-420F-BD88-6408B3D9907E}">
      <formula1>"Please select:, Earned, Planned,"</formula1>
    </dataValidation>
    <dataValidation type="list" allowBlank="1" showInputMessage="1" showErrorMessage="1" sqref="D72:D74 D39 D23:D33" xr:uid="{5B6409AA-C0AF-4F29-B23A-7B5DE61B9EC2}">
      <formula1>"Please select:, Earned, Planned, N/A,"</formula1>
    </dataValidation>
    <dataValidation type="list" allowBlank="1" showInputMessage="1" showErrorMessage="1" sqref="D40 D37:D38" xr:uid="{BB724A7D-396C-4B7A-B773-48A622819744}">
      <formula1>"Please select:, Earned, Planned, "</formula1>
    </dataValidation>
    <dataValidation type="list" allowBlank="1" showInputMessage="1" showErrorMessage="1" sqref="B47" xr:uid="{DDBAD40D-9142-4DC5-947A-8D024ECEFE32}">
      <formula1>"Please select:, German A1.1-C1,  Introduction to the Philosophy of Science,  Introduction to Visual Culture,"</formula1>
    </dataValidation>
    <dataValidation allowBlank="1" showErrorMessage="1" sqref="A18:A19" xr:uid="{43C5390E-C6FB-4EBC-856A-4E3BA8C46505}"/>
    <dataValidation type="list" allowBlank="1" showInputMessage="1" showErrorMessage="1" sqref="B38" xr:uid="{29935E11-496A-4A67-BFC7-AB7F04ED3032}">
      <formula1>"Please select:, Applied Statistics with SPSS, Applied Statistics with R,"</formula1>
    </dataValidation>
    <dataValidation type="list" allowBlank="1" showInputMessage="1" showErrorMessage="1" sqref="B40" xr:uid="{452A1D56-6184-45A8-867E-BB9FABFEBAAB}">
      <formula1>"Please select:, Econometrics, Data Collection, "</formula1>
    </dataValidation>
    <dataValidation type="list" allowBlank="1" showInputMessage="1" showErrorMessage="1" sqref="B46" xr:uid="{91CB2BC8-4B1D-492F-8E0D-DB182E256E4B}">
      <formula1>"Please select:, German A1.1-C1,  Introduction to Philosophical Ethics,  Introduction to Visual Culture,"</formula1>
    </dataValidation>
    <dataValidation type="list" allowBlank="1" showInputMessage="1" showErrorMessage="1" sqref="B45" xr:uid="{27667B85-E08A-489B-AD39-FA3E3EEAC6E2}">
      <formula1>"Please select:, German A1.1-C1,  Introduction to the Philosophy of Science, "</formula1>
    </dataValidation>
  </dataValidations>
  <pageMargins left="0.7" right="0.7" top="0.75" bottom="0.75" header="0.3" footer="0.3"/>
  <pageSetup paperSize="9" scale="65" fitToHeight="0"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C5539F9-5BFA-413A-A014-A2ED0E199B5B}">
          <x14:formula1>
            <xm:f>Lists!$D$2:$D$20</xm:f>
          </x14:formula1>
          <xm:sqref>B19</xm:sqref>
        </x14:dataValidation>
        <x14:dataValidation type="list" allowBlank="1" showInputMessage="1" showErrorMessage="1" xr:uid="{ABE905D3-B30C-425E-9E97-33F210E24DAB}">
          <x14:formula1>
            <xm:f>Lists!$B$2:$B$20</xm:f>
          </x14:formula1>
          <xm:sqref>B18</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E510E-BA39-4AF4-B13C-0E41617076CB}">
  <dimension ref="A1:H17"/>
  <sheetViews>
    <sheetView workbookViewId="0">
      <selection activeCell="H2" sqref="H2:H6"/>
    </sheetView>
  </sheetViews>
  <sheetFormatPr defaultRowHeight="14.5" x14ac:dyDescent="0.35"/>
  <cols>
    <col min="1" max="1" width="12.54296875" customWidth="1"/>
    <col min="2" max="2" width="34.1796875" customWidth="1"/>
    <col min="3" max="3" width="11.81640625" customWidth="1"/>
    <col min="4" max="4" width="35.453125" customWidth="1"/>
    <col min="5" max="5" width="8.81640625"/>
    <col min="6" max="6" width="19.81640625" customWidth="1"/>
    <col min="8" max="8" width="20" customWidth="1"/>
    <col min="9" max="9" width="8.81640625"/>
  </cols>
  <sheetData>
    <row r="1" spans="1:8" x14ac:dyDescent="0.35">
      <c r="A1" t="s">
        <v>102</v>
      </c>
      <c r="B1" t="s">
        <v>103</v>
      </c>
      <c r="C1" t="s">
        <v>104</v>
      </c>
      <c r="D1" t="s">
        <v>105</v>
      </c>
      <c r="F1" t="s">
        <v>106</v>
      </c>
      <c r="H1" t="s">
        <v>228</v>
      </c>
    </row>
    <row r="2" spans="1:8" x14ac:dyDescent="0.35">
      <c r="A2" t="s">
        <v>107</v>
      </c>
      <c r="B2" t="s">
        <v>33</v>
      </c>
      <c r="C2" t="s">
        <v>107</v>
      </c>
      <c r="D2" t="s">
        <v>33</v>
      </c>
      <c r="F2" t="s">
        <v>115</v>
      </c>
      <c r="H2" t="s">
        <v>223</v>
      </c>
    </row>
    <row r="3" spans="1:8" x14ac:dyDescent="0.35">
      <c r="A3" t="s">
        <v>108</v>
      </c>
      <c r="B3" t="s">
        <v>109</v>
      </c>
      <c r="C3" t="s">
        <v>195</v>
      </c>
      <c r="D3" t="s">
        <v>196</v>
      </c>
      <c r="F3" t="s">
        <v>219</v>
      </c>
      <c r="H3" t="s">
        <v>224</v>
      </c>
    </row>
    <row r="4" spans="1:8" x14ac:dyDescent="0.35">
      <c r="A4" t="s">
        <v>111</v>
      </c>
      <c r="B4" t="s">
        <v>112</v>
      </c>
      <c r="C4" t="s">
        <v>113</v>
      </c>
      <c r="D4" t="s">
        <v>114</v>
      </c>
      <c r="F4" t="s">
        <v>126</v>
      </c>
      <c r="H4" t="s">
        <v>225</v>
      </c>
    </row>
    <row r="5" spans="1:8" x14ac:dyDescent="0.35">
      <c r="A5" t="s">
        <v>116</v>
      </c>
      <c r="B5" t="s">
        <v>117</v>
      </c>
      <c r="C5" t="s">
        <v>118</v>
      </c>
      <c r="D5" t="s">
        <v>119</v>
      </c>
      <c r="F5" t="s">
        <v>220</v>
      </c>
      <c r="H5" t="s">
        <v>226</v>
      </c>
    </row>
    <row r="6" spans="1:8" x14ac:dyDescent="0.35">
      <c r="A6" t="s">
        <v>122</v>
      </c>
      <c r="B6" t="s">
        <v>123</v>
      </c>
      <c r="C6" t="s">
        <v>124</v>
      </c>
      <c r="D6" t="s">
        <v>125</v>
      </c>
      <c r="F6" t="s">
        <v>110</v>
      </c>
      <c r="H6" t="s">
        <v>227</v>
      </c>
    </row>
    <row r="7" spans="1:8" ht="29" x14ac:dyDescent="0.35">
      <c r="A7" t="s">
        <v>128</v>
      </c>
      <c r="B7" s="83" t="s">
        <v>129</v>
      </c>
      <c r="C7" t="s">
        <v>132</v>
      </c>
      <c r="D7" s="83" t="s">
        <v>133</v>
      </c>
      <c r="F7" t="s">
        <v>121</v>
      </c>
    </row>
    <row r="8" spans="1:8" x14ac:dyDescent="0.35">
      <c r="A8" t="s">
        <v>130</v>
      </c>
      <c r="B8" t="s">
        <v>131</v>
      </c>
      <c r="C8" t="s">
        <v>136</v>
      </c>
      <c r="D8" t="s">
        <v>137</v>
      </c>
      <c r="F8" t="s">
        <v>127</v>
      </c>
    </row>
    <row r="9" spans="1:8" x14ac:dyDescent="0.35">
      <c r="A9" t="s">
        <v>206</v>
      </c>
      <c r="B9" t="s">
        <v>207</v>
      </c>
      <c r="C9" t="s">
        <v>139</v>
      </c>
      <c r="D9" t="s">
        <v>140</v>
      </c>
      <c r="F9" t="s">
        <v>221</v>
      </c>
    </row>
    <row r="10" spans="1:8" x14ac:dyDescent="0.35">
      <c r="A10" t="s">
        <v>134</v>
      </c>
      <c r="B10" t="s">
        <v>135</v>
      </c>
      <c r="C10" t="s">
        <v>143</v>
      </c>
      <c r="D10" t="s">
        <v>213</v>
      </c>
      <c r="F10" t="s">
        <v>120</v>
      </c>
    </row>
    <row r="11" spans="1:8" x14ac:dyDescent="0.35">
      <c r="A11" t="s">
        <v>138</v>
      </c>
      <c r="B11" t="s">
        <v>208</v>
      </c>
      <c r="C11" t="s">
        <v>147</v>
      </c>
      <c r="D11" t="s">
        <v>148</v>
      </c>
      <c r="F11" t="s">
        <v>144</v>
      </c>
    </row>
    <row r="12" spans="1:8" ht="29" x14ac:dyDescent="0.35">
      <c r="A12" t="s">
        <v>141</v>
      </c>
      <c r="B12" s="83" t="s">
        <v>142</v>
      </c>
      <c r="C12" s="70" t="s">
        <v>151</v>
      </c>
      <c r="D12" s="70" t="s">
        <v>152</v>
      </c>
      <c r="F12" t="s">
        <v>222</v>
      </c>
    </row>
    <row r="13" spans="1:8" x14ac:dyDescent="0.35">
      <c r="A13" s="70" t="s">
        <v>145</v>
      </c>
      <c r="B13" s="70" t="s">
        <v>146</v>
      </c>
      <c r="C13" s="70" t="s">
        <v>153</v>
      </c>
      <c r="D13" s="70" t="s">
        <v>154</v>
      </c>
    </row>
    <row r="14" spans="1:8" x14ac:dyDescent="0.35">
      <c r="A14" s="70" t="s">
        <v>149</v>
      </c>
      <c r="B14" s="70" t="s">
        <v>150</v>
      </c>
      <c r="C14" t="s">
        <v>155</v>
      </c>
      <c r="D14" t="s">
        <v>214</v>
      </c>
    </row>
    <row r="15" spans="1:8" x14ac:dyDescent="0.35">
      <c r="A15" s="70" t="s">
        <v>209</v>
      </c>
      <c r="B15" s="70" t="s">
        <v>210</v>
      </c>
      <c r="C15" s="70"/>
      <c r="D15" s="70"/>
    </row>
    <row r="16" spans="1:8" x14ac:dyDescent="0.35">
      <c r="A16" t="s">
        <v>211</v>
      </c>
      <c r="B16" t="s">
        <v>212</v>
      </c>
      <c r="C16" s="70"/>
      <c r="D16" s="70"/>
    </row>
    <row r="17" spans="1:2" x14ac:dyDescent="0.35">
      <c r="A17" s="70"/>
      <c r="B17" s="70"/>
    </row>
  </sheetData>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FC944-4A53-4F89-BBD1-1FA9FDB5E342}">
  <dimension ref="A1:M25"/>
  <sheetViews>
    <sheetView zoomScale="90" zoomScaleNormal="90" workbookViewId="0">
      <selection activeCell="O9" sqref="O9"/>
    </sheetView>
  </sheetViews>
  <sheetFormatPr defaultColWidth="8.81640625" defaultRowHeight="14.5" x14ac:dyDescent="0.35"/>
  <cols>
    <col min="1" max="1" width="17.81640625" customWidth="1"/>
    <col min="2" max="2" width="39" customWidth="1"/>
    <col min="5" max="5" width="12.1796875" customWidth="1"/>
  </cols>
  <sheetData>
    <row r="1" spans="1:5" ht="18.5" x14ac:dyDescent="0.45">
      <c r="A1" s="84" t="s">
        <v>156</v>
      </c>
      <c r="B1" s="84"/>
      <c r="C1" s="84"/>
      <c r="D1" s="84"/>
      <c r="E1" s="84"/>
    </row>
    <row r="2" spans="1:5" x14ac:dyDescent="0.35">
      <c r="A2" s="14" t="s">
        <v>157</v>
      </c>
      <c r="B2" s="14" t="s">
        <v>158</v>
      </c>
      <c r="C2" s="14" t="s">
        <v>17</v>
      </c>
      <c r="D2" s="14" t="s">
        <v>21</v>
      </c>
      <c r="E2" s="14" t="s">
        <v>22</v>
      </c>
    </row>
    <row r="3" spans="1:5" x14ac:dyDescent="0.35">
      <c r="A3" s="63" t="str">
        <f>'Study Plan'!A14</f>
        <v>CH-300</v>
      </c>
      <c r="B3" s="64" t="str">
        <f>'Study Plan'!B14</f>
        <v>Intro to International Business</v>
      </c>
      <c r="C3" s="39">
        <v>7.5</v>
      </c>
      <c r="D3" s="50" t="s">
        <v>26</v>
      </c>
      <c r="E3" s="50" t="s">
        <v>164</v>
      </c>
    </row>
    <row r="4" spans="1:5" x14ac:dyDescent="0.35">
      <c r="A4" s="63" t="str">
        <f>'Study Plan'!A16</f>
        <v>CH-310</v>
      </c>
      <c r="B4" s="64" t="str">
        <f>'Study Plan'!B16</f>
        <v>Microeconomics</v>
      </c>
      <c r="C4" s="39">
        <v>7.5</v>
      </c>
      <c r="D4" s="50" t="s">
        <v>26</v>
      </c>
      <c r="E4" s="50" t="s">
        <v>164</v>
      </c>
    </row>
    <row r="5" spans="1:5" x14ac:dyDescent="0.35">
      <c r="A5" s="51" t="str">
        <f>'Study Plan'!A18</f>
        <v>CH-XXX</v>
      </c>
      <c r="B5" s="51" t="str">
        <f>'Study Plan'!B18</f>
        <v>Please select:</v>
      </c>
      <c r="C5" s="57">
        <v>7.5</v>
      </c>
      <c r="D5" s="52" t="s">
        <v>34</v>
      </c>
      <c r="E5" s="52" t="s">
        <v>164</v>
      </c>
    </row>
    <row r="6" spans="1:5" x14ac:dyDescent="0.35">
      <c r="A6" s="63" t="str">
        <f>'Study Plan'!A15</f>
        <v>CH-301</v>
      </c>
      <c r="B6" s="64" t="str">
        <f>'Study Plan'!B15</f>
        <v>Intro to Finance &amp; Accounting</v>
      </c>
      <c r="C6" s="39">
        <v>7.5</v>
      </c>
      <c r="D6" s="50" t="s">
        <v>26</v>
      </c>
      <c r="E6" s="50" t="s">
        <v>165</v>
      </c>
    </row>
    <row r="7" spans="1:5" x14ac:dyDescent="0.35">
      <c r="A7" s="63" t="str">
        <f>'Study Plan'!A17</f>
        <v>CH-311</v>
      </c>
      <c r="B7" s="64" t="str">
        <f>'Study Plan'!B17</f>
        <v>Macroeconomics</v>
      </c>
      <c r="C7" s="39">
        <v>7.5</v>
      </c>
      <c r="D7" s="50" t="s">
        <v>26</v>
      </c>
      <c r="E7" s="50" t="s">
        <v>165</v>
      </c>
    </row>
    <row r="8" spans="1:5" x14ac:dyDescent="0.35">
      <c r="A8" s="51" t="str">
        <f>'Study Plan'!A19</f>
        <v>CH-XXX</v>
      </c>
      <c r="B8" s="51" t="str">
        <f>'Study Plan'!B19</f>
        <v>Please select:</v>
      </c>
      <c r="C8" s="57">
        <v>7.5</v>
      </c>
      <c r="D8" s="52" t="s">
        <v>34</v>
      </c>
      <c r="E8" s="52" t="s">
        <v>165</v>
      </c>
    </row>
    <row r="10" spans="1:5" x14ac:dyDescent="0.35">
      <c r="A10" t="s">
        <v>159</v>
      </c>
      <c r="D10" s="56" t="str">
        <f>IF((A5="CH-132")*(A8="CH-133"),"Earth Sciences",IF((A5="CH-140")*(A8="CH-141"),"Physics",IF((A5="CH-230")*(A8="CH-231"),"CS",IF((A5="CH-210")*(A8="CH-211"),"ECE",IF((A5="CH-241")*(A8="CH-240"),"IEM",IF((A5="CH-330")*(A8="CH-331"),"IRPH", IF((A5="CH-340")*(A8="CH-341"),"ISCP",IF((A5="CH-320")*(A8="CH-321"),"SMP", IF((A5="CH-700")*(A8="CH-701"),"Data Science",IF((A5="CH-221")*(A8="CH-222"),"RIS",IF((A5="SUS-101")*(A8="SUS-102"),"Sustainability","NONE")))))))))))</f>
        <v>NONE</v>
      </c>
    </row>
    <row r="12" spans="1:5" x14ac:dyDescent="0.35">
      <c r="A12" t="s">
        <v>160</v>
      </c>
      <c r="D12" s="56" t="str">
        <f>IF(A5="CH-330","IRPH or GEM",IF(A5="CH-132","ESSMER or GEM",IF(A5="CH-241","IEM or GEM",IF(A5="CH-340","ISCP or GEM","GEM"))))</f>
        <v>GEM</v>
      </c>
    </row>
    <row r="14" spans="1:5" x14ac:dyDescent="0.35">
      <c r="A14" t="s">
        <v>161</v>
      </c>
      <c r="D14" s="56" t="str">
        <f>IF((A5="CH-132")*(A8="CH-133"),"ESSMER or GEM",IF((A5="CH-241")*(A8="CH-240"),"IEM or GEM",IF((A5="CH-330")*(A8="CH-331"),"IRPH or GEM", IF((A5="CH-340")*(A8="CH-341"),"ISCP or GEM","GEM"))))</f>
        <v>GEM</v>
      </c>
    </row>
    <row r="17" spans="1:13" ht="18.5" x14ac:dyDescent="0.45">
      <c r="A17" s="84" t="s">
        <v>162</v>
      </c>
      <c r="B17" s="84"/>
      <c r="C17" s="84"/>
      <c r="D17" s="84"/>
      <c r="E17" s="84"/>
    </row>
    <row r="18" spans="1:13" x14ac:dyDescent="0.35">
      <c r="A18" s="14" t="s">
        <v>157</v>
      </c>
      <c r="B18" s="14" t="s">
        <v>158</v>
      </c>
      <c r="C18" s="14" t="s">
        <v>17</v>
      </c>
      <c r="D18" s="14" t="s">
        <v>21</v>
      </c>
      <c r="E18" s="14" t="s">
        <v>22</v>
      </c>
    </row>
    <row r="19" spans="1:13" x14ac:dyDescent="0.35">
      <c r="A19" s="63" t="str">
        <f>'Study Plan'!A37</f>
        <v>CTMS-MAT-08</v>
      </c>
      <c r="B19" s="64" t="str">
        <f>'Study Plan'!B37</f>
        <v>Applied Calculus</v>
      </c>
      <c r="C19" s="42">
        <v>5</v>
      </c>
      <c r="D19" s="39" t="s">
        <v>26</v>
      </c>
      <c r="E19" s="7" t="s">
        <v>164</v>
      </c>
    </row>
    <row r="20" spans="1:13" ht="15" thickBot="1" x14ac:dyDescent="0.4">
      <c r="A20" s="63" t="str">
        <f>'Study Plan'!A38</f>
        <v>CTMS-XX</v>
      </c>
      <c r="B20" s="63" t="str">
        <f>'Study Plan'!B38</f>
        <v>Please select:</v>
      </c>
      <c r="C20" s="42">
        <v>5</v>
      </c>
      <c r="D20" s="39" t="s">
        <v>26</v>
      </c>
      <c r="E20" s="7" t="s">
        <v>165</v>
      </c>
    </row>
    <row r="21" spans="1:13" x14ac:dyDescent="0.35">
      <c r="G21" s="110" t="s">
        <v>192</v>
      </c>
      <c r="H21" s="100"/>
      <c r="I21" s="100"/>
      <c r="J21" s="100"/>
      <c r="K21" s="100"/>
      <c r="L21" s="100"/>
      <c r="M21" s="101"/>
    </row>
    <row r="22" spans="1:13" ht="18.5" x14ac:dyDescent="0.45">
      <c r="A22" s="84" t="s">
        <v>62</v>
      </c>
      <c r="B22" s="84"/>
      <c r="C22" s="84"/>
      <c r="D22" s="84"/>
      <c r="E22" s="84"/>
      <c r="G22" s="111"/>
      <c r="H22" s="96"/>
      <c r="I22" s="96"/>
      <c r="J22" s="96"/>
      <c r="K22" s="96"/>
      <c r="L22" s="96"/>
      <c r="M22" s="97"/>
    </row>
    <row r="23" spans="1:13" x14ac:dyDescent="0.35">
      <c r="A23" s="14" t="s">
        <v>157</v>
      </c>
      <c r="B23" s="14" t="s">
        <v>158</v>
      </c>
      <c r="C23" s="14" t="s">
        <v>17</v>
      </c>
      <c r="D23" s="14" t="s">
        <v>21</v>
      </c>
      <c r="E23" s="14" t="s">
        <v>22</v>
      </c>
      <c r="G23" s="111"/>
      <c r="H23" s="96"/>
      <c r="I23" s="96"/>
      <c r="J23" s="96"/>
      <c r="K23" s="96"/>
      <c r="L23" s="96"/>
      <c r="M23" s="97"/>
    </row>
    <row r="24" spans="1:13" ht="29" x14ac:dyDescent="0.35">
      <c r="A24" s="53" t="str">
        <f>'Study Plan'!A45</f>
        <v>CTLA-GER-XX/ CTHU-HUM-XXX</v>
      </c>
      <c r="B24" s="53" t="str">
        <f>'Study Plan'!B45</f>
        <v>Please select:</v>
      </c>
      <c r="C24" s="47">
        <v>2.5</v>
      </c>
      <c r="D24" s="47" t="s">
        <v>34</v>
      </c>
      <c r="E24" s="49" t="s">
        <v>164</v>
      </c>
      <c r="G24" s="111"/>
      <c r="H24" s="96"/>
      <c r="I24" s="96"/>
      <c r="J24" s="96"/>
      <c r="K24" s="96"/>
      <c r="L24" s="96"/>
      <c r="M24" s="97"/>
    </row>
    <row r="25" spans="1:13" ht="29.5" thickBot="1" x14ac:dyDescent="0.4">
      <c r="A25" s="53" t="str">
        <f>'Study Plan'!A46</f>
        <v>CTLA-GER-XX/ CTHU-HUM-XXX</v>
      </c>
      <c r="B25" s="53" t="str">
        <f>'Study Plan'!B46</f>
        <v>Please select:</v>
      </c>
      <c r="C25" s="47">
        <v>2.5</v>
      </c>
      <c r="D25" s="47" t="s">
        <v>34</v>
      </c>
      <c r="E25" s="49" t="s">
        <v>165</v>
      </c>
      <c r="G25" s="112"/>
      <c r="H25" s="98"/>
      <c r="I25" s="98"/>
      <c r="J25" s="98"/>
      <c r="K25" s="98"/>
      <c r="L25" s="98"/>
      <c r="M25" s="99"/>
    </row>
  </sheetData>
  <mergeCells count="4">
    <mergeCell ref="A1:E1"/>
    <mergeCell ref="A17:E17"/>
    <mergeCell ref="A22:E22"/>
    <mergeCell ref="G21:M2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0B2D-7261-4459-9085-8D2B382531B5}">
  <dimension ref="A1:B13"/>
  <sheetViews>
    <sheetView workbookViewId="0">
      <selection activeCell="B6" sqref="B6"/>
    </sheetView>
  </sheetViews>
  <sheetFormatPr defaultRowHeight="14.5" x14ac:dyDescent="0.35"/>
  <cols>
    <col min="1" max="1" width="10.81640625" customWidth="1"/>
    <col min="2" max="2" width="12" customWidth="1"/>
  </cols>
  <sheetData>
    <row r="1" spans="1:2" x14ac:dyDescent="0.35">
      <c r="A1" t="s">
        <v>22</v>
      </c>
      <c r="B1" t="s">
        <v>163</v>
      </c>
    </row>
    <row r="3" spans="1:2" x14ac:dyDescent="0.35">
      <c r="A3" s="43" t="s">
        <v>164</v>
      </c>
      <c r="B3" s="43">
        <f>SUMIF('Study Plan'!I$14:I$82, A3, 'Study Plan'!C$14:C$82)</f>
        <v>30</v>
      </c>
    </row>
    <row r="4" spans="1:2" x14ac:dyDescent="0.35">
      <c r="A4" s="43" t="s">
        <v>165</v>
      </c>
      <c r="B4" s="43">
        <f>SUMIF('Study Plan'!I$14:I$82, A4, 'Study Plan'!C$14:C$82)</f>
        <v>30</v>
      </c>
    </row>
    <row r="5" spans="1:2" x14ac:dyDescent="0.35">
      <c r="A5" s="43" t="s">
        <v>166</v>
      </c>
      <c r="B5" s="43">
        <f>SUMIF('Study Plan'!I$14:I$82, A5, 'Study Plan'!C$14:C$82)</f>
        <v>0</v>
      </c>
    </row>
    <row r="6" spans="1:2" x14ac:dyDescent="0.35">
      <c r="A6" s="43" t="s">
        <v>167</v>
      </c>
      <c r="B6" s="43">
        <f>SUMIF('Study Plan'!I$14:I$82, A6, 'Study Plan'!C$14:C$82)</f>
        <v>0</v>
      </c>
    </row>
    <row r="7" spans="1:2" x14ac:dyDescent="0.35">
      <c r="A7" s="43" t="s">
        <v>189</v>
      </c>
      <c r="B7" s="43">
        <f>SUMIF('Study Plan'!I$14:I$82, A7, 'Study Plan'!C$14:C$82)</f>
        <v>15</v>
      </c>
    </row>
    <row r="8" spans="1:2" x14ac:dyDescent="0.35">
      <c r="A8" s="43" t="s">
        <v>168</v>
      </c>
      <c r="B8" s="43">
        <f>SUMIF('Study Plan'!I$14:I$82, A8, 'Study Plan'!C$14:C$82)</f>
        <v>0</v>
      </c>
    </row>
    <row r="9" spans="1:2" x14ac:dyDescent="0.35">
      <c r="A9" s="43" t="s">
        <v>169</v>
      </c>
      <c r="B9" s="43">
        <f>SUMIF('Study Plan'!I$14:I$82, A9, 'Study Plan'!C$14:C$82)</f>
        <v>0</v>
      </c>
    </row>
    <row r="10" spans="1:2" x14ac:dyDescent="0.35">
      <c r="A10" s="43" t="s">
        <v>193</v>
      </c>
      <c r="B10" s="43">
        <f>SUMIF('Study Plan'!I$14:I$82, A10, 'Study Plan'!C$14:C$82)</f>
        <v>0</v>
      </c>
    </row>
    <row r="11" spans="1:2" x14ac:dyDescent="0.35">
      <c r="A11" s="43" t="s">
        <v>194</v>
      </c>
      <c r="B11" s="43">
        <f>SUMIF('Study Plan'!I$14:I$82, A11, 'Study Plan'!C$14:C$82)</f>
        <v>0</v>
      </c>
    </row>
    <row r="12" spans="1:2" ht="15" thickBot="1" x14ac:dyDescent="0.4">
      <c r="A12" s="44"/>
      <c r="B12" s="44"/>
    </row>
    <row r="13" spans="1:2" x14ac:dyDescent="0.35">
      <c r="A13" t="s">
        <v>170</v>
      </c>
      <c r="B13">
        <f>SUM(B3:B11)</f>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zoomScale="90" zoomScaleNormal="90" workbookViewId="0">
      <selection activeCell="A2" sqref="A2"/>
    </sheetView>
  </sheetViews>
  <sheetFormatPr defaultColWidth="8.81640625" defaultRowHeight="14.5" x14ac:dyDescent="0.35"/>
  <cols>
    <col min="1" max="1" width="21.54296875" customWidth="1"/>
    <col min="2" max="2" width="25.81640625" customWidth="1"/>
    <col min="3" max="3" width="9.1796875" customWidth="1"/>
    <col min="4" max="4" width="34.453125" customWidth="1"/>
    <col min="5" max="5" width="8.1796875" customWidth="1"/>
    <col min="8" max="8" width="43.453125" customWidth="1"/>
  </cols>
  <sheetData>
    <row r="1" spans="1:5" ht="18.5" x14ac:dyDescent="0.45">
      <c r="A1" s="84" t="s">
        <v>171</v>
      </c>
      <c r="B1" s="84"/>
      <c r="C1" s="84"/>
      <c r="D1" s="84"/>
    </row>
    <row r="2" spans="1:5" ht="18.5" x14ac:dyDescent="0.45">
      <c r="A2" s="13"/>
      <c r="B2" s="13"/>
      <c r="C2" s="13"/>
      <c r="D2" s="13"/>
    </row>
    <row r="4" spans="1:5" x14ac:dyDescent="0.35">
      <c r="A4" s="14" t="s">
        <v>172</v>
      </c>
      <c r="B4" s="14" t="s">
        <v>173</v>
      </c>
    </row>
    <row r="5" spans="1:5" ht="43.75" customHeight="1" x14ac:dyDescent="0.35">
      <c r="A5" s="23" t="s">
        <v>157</v>
      </c>
      <c r="B5" s="23" t="s">
        <v>158</v>
      </c>
      <c r="C5" s="24" t="s">
        <v>20</v>
      </c>
      <c r="D5" s="24" t="s">
        <v>174</v>
      </c>
      <c r="E5" s="24" t="s">
        <v>175</v>
      </c>
    </row>
    <row r="6" spans="1:5" x14ac:dyDescent="0.35">
      <c r="A6" s="8"/>
      <c r="B6" s="8"/>
      <c r="C6" s="39"/>
      <c r="D6" s="8"/>
      <c r="E6" s="8"/>
    </row>
    <row r="7" spans="1:5" x14ac:dyDescent="0.35">
      <c r="A7" s="8"/>
      <c r="B7" s="8"/>
      <c r="C7" s="39"/>
      <c r="D7" s="8"/>
      <c r="E7" s="8"/>
    </row>
    <row r="8" spans="1:5" x14ac:dyDescent="0.35">
      <c r="A8" s="8"/>
      <c r="B8" s="8"/>
      <c r="C8" s="39"/>
      <c r="D8" s="8"/>
      <c r="E8" s="8"/>
    </row>
    <row r="9" spans="1:5" x14ac:dyDescent="0.35">
      <c r="A9" s="8"/>
      <c r="B9" s="8"/>
      <c r="C9" s="39"/>
      <c r="D9" s="8"/>
      <c r="E9" s="8"/>
    </row>
    <row r="10" spans="1:5" x14ac:dyDescent="0.35">
      <c r="A10" s="8"/>
      <c r="B10" s="8"/>
      <c r="C10" s="39"/>
      <c r="D10" s="8"/>
      <c r="E10" s="8"/>
    </row>
    <row r="11" spans="1:5" x14ac:dyDescent="0.35">
      <c r="A11" s="8"/>
      <c r="B11" s="8"/>
      <c r="C11" s="39"/>
      <c r="D11" s="8"/>
      <c r="E11" s="8"/>
    </row>
    <row r="12" spans="1:5" x14ac:dyDescent="0.35">
      <c r="A12" s="8"/>
      <c r="B12" s="8"/>
      <c r="C12" s="39"/>
      <c r="D12" s="8"/>
      <c r="E12" s="8"/>
    </row>
    <row r="13" spans="1:5" x14ac:dyDescent="0.35">
      <c r="A13" s="8"/>
      <c r="B13" s="8"/>
      <c r="C13" s="39"/>
      <c r="D13" s="8"/>
      <c r="E13" s="8"/>
    </row>
    <row r="14" spans="1:5" x14ac:dyDescent="0.35">
      <c r="A14" s="8"/>
      <c r="B14" s="8"/>
      <c r="C14" s="39"/>
      <c r="D14" s="8"/>
      <c r="E14" s="8"/>
    </row>
    <row r="15" spans="1:5" x14ac:dyDescent="0.35">
      <c r="A15" s="8"/>
      <c r="B15" s="8"/>
      <c r="C15" s="39"/>
      <c r="D15" s="8"/>
      <c r="E15" s="8"/>
    </row>
    <row r="16" spans="1:5" x14ac:dyDescent="0.35">
      <c r="A16" s="8"/>
      <c r="B16" s="8"/>
      <c r="C16" s="39"/>
      <c r="D16" s="8"/>
      <c r="E16" s="8"/>
    </row>
    <row r="17" spans="1:5" x14ac:dyDescent="0.35">
      <c r="A17" s="8"/>
      <c r="B17" s="8"/>
      <c r="C17" s="39"/>
      <c r="D17" s="8"/>
      <c r="E17" s="8"/>
    </row>
    <row r="18" spans="1:5" x14ac:dyDescent="0.35">
      <c r="A18" s="8"/>
      <c r="B18" s="8"/>
      <c r="C18" s="39"/>
      <c r="D18" s="8"/>
      <c r="E18" s="8"/>
    </row>
    <row r="19" spans="1:5" x14ac:dyDescent="0.35">
      <c r="A19" s="8"/>
      <c r="B19" s="8"/>
      <c r="C19" s="39"/>
      <c r="D19" s="8"/>
      <c r="E19" s="8"/>
    </row>
    <row r="21" spans="1:5" x14ac:dyDescent="0.35">
      <c r="B21" s="14" t="s">
        <v>176</v>
      </c>
      <c r="C21" s="26">
        <f>SUM(C6:C19)</f>
        <v>0</v>
      </c>
    </row>
    <row r="24" spans="1:5" x14ac:dyDescent="0.35">
      <c r="A24" s="14" t="s">
        <v>177</v>
      </c>
      <c r="B24" s="14" t="s">
        <v>173</v>
      </c>
    </row>
    <row r="25" spans="1:5" ht="43.4" customHeight="1" x14ac:dyDescent="0.35">
      <c r="A25" s="23" t="s">
        <v>157</v>
      </c>
      <c r="B25" s="23" t="s">
        <v>158</v>
      </c>
      <c r="C25" s="24" t="s">
        <v>20</v>
      </c>
      <c r="D25" s="24" t="s">
        <v>174</v>
      </c>
      <c r="E25" s="24" t="s">
        <v>175</v>
      </c>
    </row>
    <row r="26" spans="1:5" x14ac:dyDescent="0.35">
      <c r="A26" s="8"/>
      <c r="B26" s="8"/>
      <c r="C26" s="39"/>
      <c r="D26" s="8"/>
      <c r="E26" s="8"/>
    </row>
    <row r="27" spans="1:5" x14ac:dyDescent="0.35">
      <c r="A27" s="8"/>
      <c r="B27" s="8"/>
      <c r="C27" s="39"/>
      <c r="D27" s="8"/>
      <c r="E27" s="8"/>
    </row>
    <row r="28" spans="1:5" x14ac:dyDescent="0.35">
      <c r="A28" s="8"/>
      <c r="B28" s="8"/>
      <c r="C28" s="39"/>
      <c r="D28" s="8"/>
      <c r="E28" s="8"/>
    </row>
    <row r="29" spans="1:5" x14ac:dyDescent="0.35">
      <c r="A29" s="8"/>
      <c r="B29" s="8"/>
      <c r="C29" s="39"/>
      <c r="D29" s="8"/>
      <c r="E29" s="8"/>
    </row>
    <row r="30" spans="1:5" x14ac:dyDescent="0.35">
      <c r="A30" s="8"/>
      <c r="B30" s="8"/>
      <c r="C30" s="39"/>
      <c r="D30" s="8"/>
      <c r="E30" s="8"/>
    </row>
    <row r="31" spans="1:5" x14ac:dyDescent="0.35">
      <c r="A31" s="8"/>
      <c r="B31" s="8"/>
      <c r="C31" s="39"/>
      <c r="D31" s="8"/>
      <c r="E31" s="8"/>
    </row>
    <row r="32" spans="1:5" x14ac:dyDescent="0.35">
      <c r="A32" s="8"/>
      <c r="B32" s="8"/>
      <c r="C32" s="39"/>
      <c r="D32" s="8"/>
      <c r="E32" s="8"/>
    </row>
    <row r="33" spans="1:5" x14ac:dyDescent="0.35">
      <c r="A33" s="8"/>
      <c r="B33" s="8"/>
      <c r="C33" s="39"/>
      <c r="D33" s="8"/>
      <c r="E33" s="8"/>
    </row>
    <row r="34" spans="1:5" x14ac:dyDescent="0.35">
      <c r="A34" s="8"/>
      <c r="B34" s="8"/>
      <c r="C34" s="39"/>
      <c r="D34" s="8"/>
      <c r="E34" s="8"/>
    </row>
    <row r="35" spans="1:5" x14ac:dyDescent="0.35">
      <c r="A35" s="8"/>
      <c r="B35" s="8"/>
      <c r="C35" s="39"/>
      <c r="D35" s="8"/>
      <c r="E35" s="8"/>
    </row>
    <row r="36" spans="1:5" x14ac:dyDescent="0.35">
      <c r="A36" s="8"/>
      <c r="B36" s="8"/>
      <c r="C36" s="39"/>
      <c r="D36" s="8"/>
      <c r="E36" s="8"/>
    </row>
    <row r="37" spans="1:5" x14ac:dyDescent="0.35">
      <c r="A37" s="8"/>
      <c r="B37" s="8"/>
      <c r="C37" s="39"/>
      <c r="D37" s="8"/>
      <c r="E37" s="8"/>
    </row>
    <row r="38" spans="1:5" x14ac:dyDescent="0.35">
      <c r="A38" s="8"/>
      <c r="B38" s="8"/>
      <c r="C38" s="39"/>
      <c r="D38" s="8"/>
      <c r="E38" s="8"/>
    </row>
    <row r="39" spans="1:5" x14ac:dyDescent="0.35">
      <c r="A39" s="8"/>
      <c r="B39" s="8"/>
      <c r="C39" s="39"/>
      <c r="D39" s="8"/>
      <c r="E39" s="8"/>
    </row>
    <row r="41" spans="1:5" x14ac:dyDescent="0.35">
      <c r="B41" s="14" t="s">
        <v>178</v>
      </c>
      <c r="C41" s="26">
        <f>SUM(C26:C39)</f>
        <v>0</v>
      </c>
    </row>
    <row r="42" spans="1:5" x14ac:dyDescent="0.35">
      <c r="C42" s="26"/>
    </row>
    <row r="43" spans="1:5" x14ac:dyDescent="0.35">
      <c r="B43" s="14" t="s">
        <v>179</v>
      </c>
      <c r="C43" s="26">
        <f>C21+C41</f>
        <v>0</v>
      </c>
      <c r="D43" s="25" t="s">
        <v>180</v>
      </c>
      <c r="E43" s="26">
        <f>'Study Plan'!$B$82+'Extension Semesters'!C43</f>
        <v>0</v>
      </c>
    </row>
    <row r="45" spans="1:5" ht="15" thickBot="1" x14ac:dyDescent="0.4"/>
    <row r="46" spans="1:5" x14ac:dyDescent="0.35">
      <c r="A46" s="29"/>
      <c r="B46" s="30"/>
      <c r="C46" s="30"/>
      <c r="D46" s="30"/>
      <c r="E46" s="31"/>
    </row>
    <row r="47" spans="1:5" ht="15" thickBot="1" x14ac:dyDescent="0.4">
      <c r="A47" s="32" t="s">
        <v>181</v>
      </c>
      <c r="B47" s="14"/>
      <c r="C47" s="33"/>
      <c r="E47" s="34"/>
    </row>
    <row r="48" spans="1:5" ht="15" thickBot="1" x14ac:dyDescent="0.4">
      <c r="A48" s="35"/>
      <c r="B48" s="36"/>
      <c r="C48" s="36"/>
      <c r="D48" s="36"/>
      <c r="E48" s="37"/>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19F79C-333D-4155-923E-C574D70A2D2C}">
  <ds:schemaRefs>
    <ds:schemaRef ds:uri="http://schemas.microsoft.com/sharepoint/v3/contenttype/forms"/>
  </ds:schemaRefs>
</ds:datastoreItem>
</file>

<file path=customXml/itemProps2.xml><?xml version="1.0" encoding="utf-8"?>
<ds:datastoreItem xmlns:ds="http://schemas.openxmlformats.org/officeDocument/2006/customXml" ds:itemID="{B42385ED-1645-4C18-B2E0-CF7AC2868E57}">
  <ds:schemaRefs>
    <ds:schemaRef ds:uri="http://schemas.microsoft.com/office/infopath/2007/PartnerControls"/>
    <ds:schemaRef ds:uri="http://purl.org/dc/terms/"/>
    <ds:schemaRef ds:uri="http://schemas.microsoft.com/office/2006/documentManagement/types"/>
    <ds:schemaRef ds:uri="http://purl.org/dc/dcmitype/"/>
    <ds:schemaRef ds:uri="http://purl.org/dc/elements/1.1/"/>
    <ds:schemaRef ds:uri="http://schemas.openxmlformats.org/package/2006/metadata/core-properties"/>
    <ds:schemaRef ds:uri="http://www.w3.org/XML/1998/namespace"/>
    <ds:schemaRef ds:uri="526da30d-7ad6-4d2a-afe1-524778b907d1"/>
    <ds:schemaRef ds:uri="e53f908f-34e7-4c58-a4c8-d6911175ab2e"/>
    <ds:schemaRef ds:uri="http://schemas.microsoft.com/office/2006/metadata/properties"/>
  </ds:schemaRefs>
</ds:datastoreItem>
</file>

<file path=customXml/itemProps3.xml><?xml version="1.0" encoding="utf-8"?>
<ds:datastoreItem xmlns:ds="http://schemas.openxmlformats.org/officeDocument/2006/customXml" ds:itemID="{F19D410C-761E-48D6-8ABC-DB829D9B1AA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Study Plan</vt:lpstr>
      <vt:lpstr>Lists</vt:lpstr>
      <vt:lpstr>Entry Advising Form</vt:lpstr>
      <vt:lpstr>Workload Balance</vt:lpstr>
      <vt:lpstr>Extension Semesters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Ahrens, Mareike</dc:creator>
  <cp:keywords/>
  <dc:description/>
  <cp:lastModifiedBy>Elo-Schäfer, Johanna</cp:lastModifiedBy>
  <cp:revision/>
  <dcterms:created xsi:type="dcterms:W3CDTF">2019-11-26T14:01:12Z</dcterms:created>
  <dcterms:modified xsi:type="dcterms:W3CDTF">2026-07-30T14:09:23Z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593600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