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Shared Documents/General/00 Advising materials intake F 26/Entry Advising Forms/"/>
    </mc:Choice>
  </mc:AlternateContent>
  <xr:revisionPtr revIDLastSave="222" documentId="13_ncr:1_{9F39FE71-7563-4BC7-B05F-95EBC26E38DA}" xr6:coauthVersionLast="47" xr6:coauthVersionMax="47" xr10:uidLastSave="{F9D7410C-A2C3-487F-947E-427A927EE7C9}"/>
  <bookViews>
    <workbookView xWindow="-110" yWindow="-110" windowWidth="19420" windowHeight="10420"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3" i="1" l="1"/>
  <c r="E91" i="1"/>
  <c r="F91" i="1"/>
  <c r="E92" i="1"/>
  <c r="F92" i="1"/>
  <c r="E93" i="1"/>
  <c r="F93" i="1"/>
  <c r="E94" i="1"/>
  <c r="F94" i="1"/>
  <c r="E95" i="1"/>
  <c r="F95" i="1"/>
  <c r="E96" i="1"/>
  <c r="F96" i="1"/>
  <c r="E97" i="1"/>
  <c r="F97" i="1"/>
  <c r="E98" i="1"/>
  <c r="F98" i="1"/>
  <c r="F90" i="1"/>
  <c r="E90" i="1"/>
  <c r="A19" i="1"/>
  <c r="A18" i="1"/>
  <c r="A42" i="1" l="1"/>
  <c r="F42" i="1"/>
  <c r="E42" i="1"/>
  <c r="F58" i="1"/>
  <c r="E58" i="1"/>
  <c r="F57" i="1"/>
  <c r="E57" i="1"/>
  <c r="F56" i="1"/>
  <c r="E56" i="1"/>
  <c r="F55" i="1"/>
  <c r="E55" i="1"/>
  <c r="F54" i="1"/>
  <c r="E54" i="1"/>
  <c r="F53" i="1"/>
  <c r="E53" i="1"/>
  <c r="F52" i="1"/>
  <c r="E52" i="1"/>
  <c r="A5" i="4"/>
  <c r="B8" i="4"/>
  <c r="F19" i="1"/>
  <c r="E19" i="1"/>
  <c r="A8" i="4"/>
  <c r="F18" i="1"/>
  <c r="E18" i="1"/>
  <c r="F17" i="1"/>
  <c r="E17" i="1"/>
  <c r="F16" i="1"/>
  <c r="E16" i="1"/>
  <c r="F15" i="1"/>
  <c r="E15" i="1"/>
  <c r="F14" i="1"/>
  <c r="E14" i="1"/>
  <c r="B8" i="3"/>
  <c r="B7" i="3"/>
  <c r="B6" i="3"/>
  <c r="B5" i="3"/>
  <c r="B4" i="3"/>
  <c r="B3" i="3"/>
  <c r="F80" i="1"/>
  <c r="E80" i="1"/>
  <c r="F79" i="1"/>
  <c r="E79" i="1"/>
  <c r="F75" i="1"/>
  <c r="E75" i="1"/>
  <c r="F74" i="1"/>
  <c r="E74" i="1"/>
  <c r="F73" i="1"/>
  <c r="E73" i="1"/>
  <c r="F69" i="1"/>
  <c r="E69" i="1"/>
  <c r="F68" i="1"/>
  <c r="E68" i="1"/>
  <c r="F67" i="1"/>
  <c r="E67" i="1"/>
  <c r="F66" i="1"/>
  <c r="E66" i="1"/>
  <c r="F65" i="1"/>
  <c r="E65" i="1"/>
  <c r="F64" i="1"/>
  <c r="E64" i="1"/>
  <c r="F63" i="1"/>
  <c r="E63" i="1"/>
  <c r="F48" i="1"/>
  <c r="E48" i="1"/>
  <c r="A48" i="1"/>
  <c r="F47" i="1"/>
  <c r="E47" i="1"/>
  <c r="A47" i="1"/>
  <c r="F41" i="1"/>
  <c r="E41" i="1"/>
  <c r="F40" i="1"/>
  <c r="E40" i="1"/>
  <c r="F39" i="1"/>
  <c r="E39" i="1"/>
  <c r="F38" i="1"/>
  <c r="E38" i="1"/>
  <c r="F34" i="1"/>
  <c r="E34" i="1"/>
  <c r="F33" i="1"/>
  <c r="E33" i="1"/>
  <c r="F32" i="1"/>
  <c r="E32" i="1"/>
  <c r="F31" i="1"/>
  <c r="E31" i="1"/>
  <c r="F30" i="1"/>
  <c r="E30" i="1"/>
  <c r="F29" i="1"/>
  <c r="E29" i="1"/>
  <c r="F28" i="1"/>
  <c r="E28" i="1"/>
  <c r="F27" i="1"/>
  <c r="E27" i="1"/>
  <c r="F26" i="1"/>
  <c r="E26" i="1"/>
  <c r="F25" i="1"/>
  <c r="E25" i="1"/>
  <c r="F24" i="1"/>
  <c r="E24" i="1"/>
  <c r="F23" i="1"/>
  <c r="E23" i="1"/>
  <c r="D10" i="4" l="1"/>
  <c r="D12" i="4"/>
  <c r="B9" i="3"/>
  <c r="B10" i="3"/>
  <c r="A24" i="4" l="1"/>
  <c r="B7" i="4"/>
  <c r="A7" i="4"/>
  <c r="B6" i="4"/>
  <c r="A6" i="4"/>
  <c r="B5" i="4"/>
  <c r="B4" i="4"/>
  <c r="A4" i="4"/>
  <c r="B3" i="4"/>
  <c r="A3" i="4"/>
  <c r="B25" i="4"/>
  <c r="A25" i="4"/>
  <c r="B24" i="4"/>
  <c r="B20" i="4"/>
  <c r="B19" i="4"/>
  <c r="A20" i="4"/>
  <c r="A19" i="4"/>
  <c r="C41" i="2"/>
  <c r="C21" i="2"/>
  <c r="C43" i="2" l="1"/>
  <c r="D14" i="4"/>
  <c r="K86" i="1"/>
  <c r="B83" i="1"/>
  <c r="E43" i="2" s="1"/>
  <c r="B12" i="3"/>
  <c r="K8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E99865A2-E12A-403F-8B69-F22AFD776272}">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1" authorId="0" shapeId="0" xr:uid="{286A3024-E958-406E-8E6E-90E93467B54E}">
      <text>
        <r>
          <rPr>
            <b/>
            <sz val="9"/>
            <color indexed="81"/>
            <rFont val="Tahoma"/>
            <family val="2"/>
          </rPr>
          <t>Either select all MCCB Core modules or replace 15 CP of "me" modules with minor Core modules.
The Study Program Handbooks list the default minor modules and their respective CPs</t>
        </r>
        <r>
          <rPr>
            <sz val="9"/>
            <color indexed="81"/>
            <rFont val="Tahoma"/>
            <family val="2"/>
          </rPr>
          <t xml:space="preserve">
</t>
        </r>
      </text>
    </comment>
    <comment ref="G42" authorId="0" shapeId="0" xr:uid="{3D8677F7-9738-4FA8-8206-74ECEBF6CE24}">
      <text>
        <r>
          <rPr>
            <b/>
            <sz val="9"/>
            <color indexed="81"/>
            <rFont val="Tahoma"/>
            <family val="2"/>
          </rPr>
          <t xml:space="preserve">One of these modules can be used to replace 5 CP of New Skills modules
</t>
        </r>
      </text>
    </comment>
    <comment ref="F63" authorId="0" shapeId="0" xr:uid="{B6F6DED5-0567-4C06-A58B-996B34C4BE6E}">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90"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<sst xmlns="http://schemas.openxmlformats.org/spreadsheetml/2006/main" count="524" uniqueCount="248">
  <si>
    <t xml:space="preserve">Study Plan for </t>
  </si>
  <si>
    <t>Full Name:</t>
  </si>
  <si>
    <t>Major: MCCB ug 29</t>
  </si>
  <si>
    <t>Minor:</t>
  </si>
  <si>
    <t>AAS contact / date:</t>
  </si>
  <si>
    <t xml:space="preserve">(Where applicable) Old Major/ Minor:  </t>
  </si>
  <si>
    <t>Study Abroad</t>
  </si>
  <si>
    <t>yes / no</t>
  </si>
  <si>
    <t>PLEASE READ THIS SECTION FIRST! Important notes for filling in the template:</t>
  </si>
  <si>
    <t xml:space="preserve">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 </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</si>
  <si>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</si>
  <si>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</si>
  <si>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</si>
  <si>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</si>
  <si>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</si>
  <si>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</si>
  <si>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</si>
  <si>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</si>
  <si>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</si>
  <si>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</si>
  <si>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</si>
  <si>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</si>
  <si>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</si>
  <si>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Prerequisites</t>
  </si>
  <si>
    <t>Semester</t>
  </si>
  <si>
    <t>CH-100</t>
  </si>
  <si>
    <t>General Biochemistry</t>
  </si>
  <si>
    <t xml:space="preserve">Please select: </t>
  </si>
  <si>
    <t>m</t>
  </si>
  <si>
    <t>Fall 2026</t>
  </si>
  <si>
    <t>CH-103</t>
  </si>
  <si>
    <t>General Molecular and Cellular Biology</t>
  </si>
  <si>
    <t>Spring 2027</t>
  </si>
  <si>
    <t>CH-120</t>
  </si>
  <si>
    <t>General &amp; Inorganic Chemistry</t>
  </si>
  <si>
    <t>CH-111</t>
  </si>
  <si>
    <t>General Organic Chemistry</t>
  </si>
  <si>
    <t>Please select:</t>
  </si>
  <si>
    <t>me</t>
  </si>
  <si>
    <t>see module data sheet of selected module</t>
  </si>
  <si>
    <t>CORE modules</t>
  </si>
  <si>
    <t>CO-420</t>
  </si>
  <si>
    <t>Medicinal Chemistry</t>
  </si>
  <si>
    <t>CH-100 &amp; CH-111</t>
  </si>
  <si>
    <t>Fall xxxx</t>
  </si>
  <si>
    <t>CO-421</t>
  </si>
  <si>
    <t xml:space="preserve">Chemical Biology </t>
  </si>
  <si>
    <t>Spring xxxx</t>
  </si>
  <si>
    <t>CO-422</t>
  </si>
  <si>
    <t>Pharmaceutical Chemistry</t>
  </si>
  <si>
    <t>Fall  xxxx &amp; Spring xxxx</t>
  </si>
  <si>
    <t>CO-423</t>
  </si>
  <si>
    <t xml:space="preserve">Advanced Organic Chemistry </t>
  </si>
  <si>
    <t>CH-111 &amp; co-requisite CO-424</t>
  </si>
  <si>
    <r>
      <t>Fall xxxx</t>
    </r>
    <r>
      <rPr>
        <b/>
        <sz val="11"/>
        <color rgb="FFFF0000"/>
        <rFont val="Calibri"/>
        <family val="2"/>
        <scheme val="minor"/>
      </rPr>
      <t xml:space="preserve"> </t>
    </r>
  </si>
  <si>
    <t>CO-424</t>
  </si>
  <si>
    <t>Advanced Organic &amp; Analytical Chemistry Lab</t>
  </si>
  <si>
    <t>Co-requisites: CO-423 &amp; CTMS-16</t>
  </si>
  <si>
    <t>CO-425</t>
  </si>
  <si>
    <t>Drug Discovery &amp; High Throughput Screening</t>
  </si>
  <si>
    <t xml:space="preserve">Co-requisites: CO-420 </t>
  </si>
  <si>
    <t>CO-426</t>
  </si>
  <si>
    <t>Physical Chemistry and Molecular Modelling</t>
  </si>
  <si>
    <t>CO-427</t>
  </si>
  <si>
    <t>MCCB Laboratory</t>
  </si>
  <si>
    <t>CO-420 &amp; CO-424, co-requisite: CO-421</t>
  </si>
  <si>
    <t>CO-443</t>
  </si>
  <si>
    <t>Scientific Software and Databases</t>
  </si>
  <si>
    <t>CO-XXX</t>
  </si>
  <si>
    <t>Fall / Spring xxxx</t>
  </si>
  <si>
    <t>Methods modules</t>
  </si>
  <si>
    <r>
      <t xml:space="preserve">Total Credits required: 20 / </t>
    </r>
    <r>
      <rPr>
        <sz val="11"/>
        <color theme="1"/>
        <rFont val="Calibri"/>
        <family val="2"/>
        <scheme val="minor"/>
      </rPr>
      <t>an additional 5 CP may be chosen to replace 5 CP of New Skills modules</t>
    </r>
  </si>
  <si>
    <t>CTMS-MET-07</t>
  </si>
  <si>
    <t xml:space="preserve">Mathematical Concepts for the Sciences </t>
  </si>
  <si>
    <t>CTMS-MET-17</t>
  </si>
  <si>
    <t>Physics for the Natural Sciences</t>
  </si>
  <si>
    <t>CTMS-SCI-16</t>
  </si>
  <si>
    <t xml:space="preserve">Analytical Methods </t>
  </si>
  <si>
    <t>CTMS-SCI-18</t>
  </si>
  <si>
    <t>Plant Metabolites and Natural Products</t>
  </si>
  <si>
    <t>Fall xxxx or Spring xxxx</t>
  </si>
  <si>
    <t>Language &amp; Humanities Modules</t>
  </si>
  <si>
    <t>Total Credits required: 5</t>
  </si>
  <si>
    <t>New Skills Modules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</si>
  <si>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r>
      <rPr>
        <b/>
        <sz val="11"/>
        <color theme="1"/>
        <rFont val="Calibri"/>
        <family val="2"/>
        <scheme val="minor"/>
      </rPr>
      <t xml:space="preserve">, </t>
    </r>
    <r>
      <rPr>
        <sz val="11"/>
        <color theme="1"/>
        <rFont val="Calibri"/>
        <family val="2"/>
        <scheme val="minor"/>
      </rPr>
      <t>5 CP may be replaced by an additional methods module</t>
    </r>
  </si>
  <si>
    <t>CTNS-NSK-01/02</t>
  </si>
  <si>
    <r>
      <t xml:space="preserve">Logic (Perspective I </t>
    </r>
    <r>
      <rPr>
        <b/>
        <u/>
        <sz val="11"/>
        <color theme="1"/>
        <rFont val="Calibri"/>
        <family val="2"/>
        <scheme val="minor"/>
      </rPr>
      <t>or</t>
    </r>
    <r>
      <rPr>
        <sz val="11"/>
        <color theme="1"/>
        <rFont val="Calibri"/>
        <family val="2"/>
        <scheme val="minor"/>
      </rPr>
      <t xml:space="preserve"> II)</t>
    </r>
  </si>
  <si>
    <t xml:space="preserve">CTNS-NSK-03/04  </t>
  </si>
  <si>
    <r>
      <t xml:space="preserve">Causation /Correlation (Perspective I </t>
    </r>
    <r>
      <rPr>
        <b/>
        <u/>
        <sz val="11"/>
        <color theme="1"/>
        <rFont val="Calibri"/>
        <family val="2"/>
        <scheme val="minor"/>
      </rPr>
      <t>or</t>
    </r>
    <r>
      <rPr>
        <sz val="11"/>
        <color theme="1"/>
        <rFont val="Calibri"/>
        <family val="2"/>
        <scheme val="minor"/>
      </rPr>
      <t xml:space="preserve"> II)</t>
    </r>
  </si>
  <si>
    <t xml:space="preserve">CTNS-NSK-07/08 </t>
  </si>
  <si>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</si>
  <si>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</si>
  <si>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</si>
  <si>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</si>
  <si>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</si>
  <si>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</si>
  <si>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</si>
  <si>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</si>
  <si>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</si>
  <si>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</si>
  <si>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</si>
  <si>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</si>
  <si>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</si>
  <si>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</si>
  <si>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</si>
  <si>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</si>
  <si>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</si>
  <si>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</si>
  <si>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</si>
  <si>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</si>
  <si>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</si>
  <si>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</si>
  <si>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</si>
  <si>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</si>
  <si>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</si>
  <si>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</si>
  <si>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</si>
  <si>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</si>
  <si>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</si>
  <si>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</si>
  <si>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</si>
  <si>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CAS-S-MCCB-80X</t>
  </si>
  <si>
    <t>Specialization</t>
  </si>
  <si>
    <t>Fall xxxx/ Spring xxxx</t>
  </si>
  <si>
    <t>Bachelor Thesis &amp; Seminar</t>
  </si>
  <si>
    <t>CA-MCCB-800-T</t>
  </si>
  <si>
    <t>Thesis</t>
  </si>
  <si>
    <t>30 CP advanced modules, 20 CP of those major specific</t>
  </si>
  <si>
    <t>CA-MCCB-800-S</t>
  </si>
  <si>
    <t>Seminar</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</si>
  <si>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</si>
  <si>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</si>
  <si>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</si>
  <si>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</si>
  <si>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</si>
  <si>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</si>
  <si>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</si>
  <si>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</si>
  <si>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Module No.</t>
  </si>
  <si>
    <t>Free Choice Modules Fall</t>
  </si>
  <si>
    <t>Module No.2</t>
  </si>
  <si>
    <t>Free Choice Modules Spring</t>
  </si>
  <si>
    <t>Minor Options</t>
  </si>
  <si>
    <t>Major Change Options after 1 semester</t>
  </si>
  <si>
    <t>Major Change Options after 1 year</t>
  </si>
  <si>
    <t>CH-XXX</t>
  </si>
  <si>
    <t>DS</t>
  </si>
  <si>
    <t>BCCB</t>
  </si>
  <si>
    <t>CH-132</t>
  </si>
  <si>
    <t>Fundamentals of Earth Sciences</t>
  </si>
  <si>
    <t>CH-133</t>
  </si>
  <si>
    <t>Environmental Systems &amp; Global Change</t>
  </si>
  <si>
    <t>ECE</t>
  </si>
  <si>
    <t>CBT</t>
  </si>
  <si>
    <t>CH-140</t>
  </si>
  <si>
    <t>Classical Physics</t>
  </si>
  <si>
    <t>CH-141</t>
  </si>
  <si>
    <t>Modern Physics</t>
  </si>
  <si>
    <t>ES</t>
  </si>
  <si>
    <t xml:space="preserve">IRPH </t>
  </si>
  <si>
    <t>CH-150</t>
  </si>
  <si>
    <t>Analysis</t>
  </si>
  <si>
    <t>CH-151</t>
  </si>
  <si>
    <t>Linear Algebra</t>
  </si>
  <si>
    <t>IEM</t>
  </si>
  <si>
    <t>ISCP</t>
  </si>
  <si>
    <t xml:space="preserve">CH-153 </t>
  </si>
  <si>
    <t>Scientific Programming in Python</t>
  </si>
  <si>
    <t xml:space="preserve">CH-152 </t>
  </si>
  <si>
    <t>Mathematical Modeling</t>
  </si>
  <si>
    <t>CH-210</t>
  </si>
  <si>
    <t>General Electrical Engineering I</t>
  </si>
  <si>
    <t>CH-211</t>
  </si>
  <si>
    <t>General Electrical Engineering II</t>
  </si>
  <si>
    <t>CH-221</t>
  </si>
  <si>
    <t>Mathematical &amp; Physical Foundations of Robotics I</t>
  </si>
  <si>
    <t>CH-212</t>
  </si>
  <si>
    <t>Foundations of Communications and Electronics</t>
  </si>
  <si>
    <t>Physics</t>
  </si>
  <si>
    <t>CH-235</t>
  </si>
  <si>
    <t>Software Development and Operation</t>
  </si>
  <si>
    <t>CH-222</t>
  </si>
  <si>
    <t>Mathematical &amp; Physical Foundations of Robotics II</t>
  </si>
  <si>
    <t>RIS</t>
  </si>
  <si>
    <t>CH-310</t>
  </si>
  <si>
    <t>Microeconomics</t>
  </si>
  <si>
    <t>CH-234</t>
  </si>
  <si>
    <t>Digital Systems &amp; Computer Architecture</t>
  </si>
  <si>
    <t>SUS</t>
  </si>
  <si>
    <t>CH-330</t>
  </si>
  <si>
    <t>Introduction to International Relations Theory</t>
  </si>
  <si>
    <t>CH-236</t>
  </si>
  <si>
    <t>Object-Oriented Programming and Design</t>
  </si>
  <si>
    <t>CH-340</t>
  </si>
  <si>
    <t>Essentials of Cognitive Psychology</t>
  </si>
  <si>
    <t>CH-237</t>
  </si>
  <si>
    <t>Safe and Concurrent Programming</t>
  </si>
  <si>
    <t>CH-700</t>
  </si>
  <si>
    <t>Introduction to Data Science</t>
  </si>
  <si>
    <t>CH-301</t>
  </si>
  <si>
    <t>Introduction to Finance &amp; Accounting</t>
  </si>
  <si>
    <t>SUS-101</t>
  </si>
  <si>
    <t>Introduction to Sustainability</t>
  </si>
  <si>
    <t>CH-311</t>
  </si>
  <si>
    <t>Macroeconomics</t>
  </si>
  <si>
    <t>CH-331</t>
  </si>
  <si>
    <t>Introduction to Modern European History</t>
  </si>
  <si>
    <t>CH-341</t>
  </si>
  <si>
    <t>Essentials of Social Psychology</t>
  </si>
  <si>
    <t>CH-701</t>
  </si>
  <si>
    <t>Data Structures &amp; Processing</t>
  </si>
  <si>
    <t>SUS-102</t>
  </si>
  <si>
    <t>Global Change and Systems Thinking</t>
  </si>
  <si>
    <t>Additional Methods</t>
  </si>
  <si>
    <t>CTMS-XXX</t>
  </si>
  <si>
    <t>CTMS-MET-01</t>
  </si>
  <si>
    <t xml:space="preserve">Academic Writing and Academic Skills </t>
  </si>
  <si>
    <t>CTMS-SCI-19</t>
  </si>
  <si>
    <t>Bioinformatics</t>
  </si>
  <si>
    <t>CTMS-MET-21</t>
  </si>
  <si>
    <t>Statistics and Data Analytics</t>
  </si>
  <si>
    <t>Choice Modules</t>
  </si>
  <si>
    <t>Module Number</t>
  </si>
  <si>
    <t>Module Name</t>
  </si>
  <si>
    <t xml:space="preserve">Minor Option based on free Choice module selection: </t>
  </si>
  <si>
    <t>Major Change option after 1 semester based on free Choice module selection:</t>
  </si>
  <si>
    <t>Major Change option after 1 year based on free Choice module selection:</t>
  </si>
  <si>
    <t xml:space="preserve"> Methods Modules</t>
  </si>
  <si>
    <t>Workload CP</t>
  </si>
  <si>
    <t>Fall 2027</t>
  </si>
  <si>
    <t>Spring 2028</t>
  </si>
  <si>
    <t>Fall 2028</t>
  </si>
  <si>
    <t>Spring 2029</t>
  </si>
  <si>
    <t>Fall 2029</t>
  </si>
  <si>
    <t>Spring 2030</t>
  </si>
  <si>
    <t>Total</t>
  </si>
  <si>
    <t>Overview Extension Semesters</t>
  </si>
  <si>
    <t>Semester 7</t>
  </si>
  <si>
    <t>SP / F 20xx</t>
  </si>
  <si>
    <t>Function in the curriculum (Choice, Core, Methods, New Skills, Language/ Humanities)</t>
  </si>
  <si>
    <t>Status (m, me)</t>
  </si>
  <si>
    <t>Total credits Semester 7</t>
  </si>
  <si>
    <t>Semester 8</t>
  </si>
  <si>
    <t>Course Name</t>
  </si>
  <si>
    <t>Total credits Semester 8</t>
  </si>
  <si>
    <t>Total credits semesters 7 &amp; 8</t>
  </si>
  <si>
    <t>Total Credits Degree</t>
  </si>
  <si>
    <t>Signature Academic Advisor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</si>
</sst>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sz val="11"/>
      <color theme="1"/>
      <name val="Calibri"/>
      <family val="2"/>
    </font>
    <font>
      <sz val="11"/>
      <color rgb="FFEE0000"/>
      <name val="Calibri"/>
      <family val="2"/>
      <scheme val="minor"/>
    </font>
    <font>
      <b/>
      <sz val="10"/>
      <color theme="1"/>
      <name val="Calibri"/>
      <family val="2"/>
      <scheme val="minor"/>
    </font>
    <font>
      <sz val="11"/>
      <color rgb="FF000000"/>
      <name val="Aptos Narrow"/>
      <family val="2"/>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rgb="FF000000"/>
      </patternFill>
    </fill>
  </fills>
  <borders count="2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style="medium">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int="0.39997558519241921"/>
      </top>
      <bottom style="thin">
        <color theme="4" tint="0.39997558519241921"/>
      </bottom>
      <diagonal/>
    </border>
  </borders>
  <cellStyleXfs count="1">
    <xf numFmtId="0" fontId="0" fillId="0" borderId="0"/>
  </cellStyleXfs>
  <cellXfs count="117">
    <xf numFmtId="0" fontId="0" fillId="0" borderId="0" xfId="0"/>
    <xf numFmtId="0" fontId="0" fillId="0" borderId="1" xfId="0" applyBorder="1"/>
    <xf numFmtId="0" fontId="0" fillId="2" borderId="3" xfId="0" applyFill="1" applyBorder="1"/>
    <xf numFmtId="0" fontId="0" fillId="2" borderId="4"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5" xfId="0" applyBorder="1"/>
    <xf numFmtId="0" fontId="0" fillId="0" borderId="6" xfId="0" applyBorder="1"/>
    <xf numFmtId="0" fontId="0" fillId="0" borderId="7" xfId="0" applyBorder="1"/>
    <xf numFmtId="0" fontId="8" fillId="0" borderId="8" xfId="0" applyFont="1" applyBorder="1"/>
    <xf numFmtId="0" fontId="2" fillId="0" borderId="11" xfId="0" applyFont="1" applyBorder="1"/>
    <xf numFmtId="0" fontId="0" fillId="0" borderId="9" xfId="0" applyBorder="1"/>
    <xf numFmtId="0" fontId="0" fillId="0" borderId="10" xfId="0" applyBorder="1"/>
    <xf numFmtId="0" fontId="0" fillId="0" borderId="11" xfId="0" applyBorder="1"/>
    <xf numFmtId="0" fontId="0" fillId="0" borderId="12" xfId="0" applyBorder="1"/>
    <xf numFmtId="2" fontId="3" fillId="7" borderId="13"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4"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0" fillId="3" borderId="2" xfId="0" applyFill="1" applyBorder="1"/>
    <xf numFmtId="1" fontId="0" fillId="5" borderId="2" xfId="0" applyNumberFormat="1" applyFill="1" applyBorder="1"/>
    <xf numFmtId="0" fontId="0" fillId="5" borderId="2" xfId="0" applyFill="1" applyBorder="1"/>
    <xf numFmtId="0" fontId="15" fillId="0" borderId="0" xfId="0" applyFont="1"/>
    <xf numFmtId="0" fontId="14" fillId="0" borderId="0" xfId="0" applyFont="1"/>
    <xf numFmtId="1" fontId="0" fillId="5" borderId="2" xfId="0" applyNumberFormat="1" applyFill="1" applyBorder="1" applyAlignment="1">
      <alignment wrapText="1"/>
    </xf>
    <xf numFmtId="1" fontId="0" fillId="3" borderId="2" xfId="0" applyNumberFormat="1" applyFill="1" applyBorder="1"/>
    <xf numFmtId="1" fontId="0" fillId="3" borderId="2" xfId="0" applyNumberFormat="1" applyFill="1" applyBorder="1" applyAlignment="1">
      <alignment wrapText="1"/>
    </xf>
    <xf numFmtId="0" fontId="0" fillId="3" borderId="2" xfId="0" applyFill="1" applyBorder="1" applyAlignment="1">
      <alignment wrapText="1"/>
    </xf>
    <xf numFmtId="1" fontId="16" fillId="9" borderId="2" xfId="0" applyNumberFormat="1" applyFont="1" applyFill="1" applyBorder="1" applyAlignment="1">
      <alignment wrapText="1"/>
    </xf>
    <xf numFmtId="2" fontId="16" fillId="9" borderId="2" xfId="0" applyNumberFormat="1" applyFont="1" applyFill="1" applyBorder="1" applyAlignment="1">
      <alignment wrapText="1"/>
    </xf>
    <xf numFmtId="0" fontId="16" fillId="9" borderId="2" xfId="0" applyFont="1" applyFill="1" applyBorder="1" applyAlignment="1" applyProtection="1">
      <alignment wrapText="1"/>
      <protection locked="0"/>
    </xf>
    <xf numFmtId="1" fontId="13" fillId="3" borderId="2" xfId="0" applyNumberFormat="1" applyFont="1" applyFill="1" applyBorder="1" applyAlignment="1" applyProtection="1">
      <alignment wrapText="1"/>
      <protection locked="0"/>
    </xf>
    <xf numFmtId="2" fontId="13" fillId="3" borderId="2" xfId="0" applyNumberFormat="1" applyFont="1" applyFill="1" applyBorder="1" applyAlignment="1" applyProtection="1">
      <alignment wrapText="1"/>
      <protection locked="0"/>
    </xf>
    <xf numFmtId="1" fontId="0" fillId="3" borderId="15" xfId="0" applyNumberFormat="1" applyFill="1" applyBorder="1" applyAlignment="1" applyProtection="1">
      <alignment wrapText="1"/>
      <protection locked="0"/>
    </xf>
    <xf numFmtId="0" fontId="0" fillId="3" borderId="15" xfId="0" applyFill="1" applyBorder="1" applyAlignment="1" applyProtection="1">
      <alignment wrapText="1"/>
      <protection locked="0"/>
    </xf>
    <xf numFmtId="1" fontId="0" fillId="8" borderId="2" xfId="0" applyNumberFormat="1" applyFill="1" applyBorder="1"/>
    <xf numFmtId="1" fontId="2" fillId="3" borderId="2" xfId="0" applyNumberFormat="1" applyFont="1" applyFill="1" applyBorder="1" applyAlignment="1" applyProtection="1">
      <alignment wrapText="1"/>
      <protection locked="0"/>
    </xf>
    <xf numFmtId="2" fontId="2" fillId="3" borderId="2" xfId="0" applyNumberFormat="1" applyFont="1" applyFill="1" applyBorder="1" applyAlignment="1" applyProtection="1">
      <alignment wrapText="1"/>
      <protection locked="0"/>
    </xf>
    <xf numFmtId="2" fontId="2" fillId="3" borderId="2" xfId="0" applyNumberFormat="1" applyFont="1" applyFill="1" applyBorder="1" applyAlignment="1">
      <alignment wrapText="1"/>
    </xf>
    <xf numFmtId="2" fontId="13" fillId="3" borderId="15" xfId="0" applyNumberFormat="1" applyFont="1" applyFill="1" applyBorder="1" applyAlignment="1" applyProtection="1">
      <alignment wrapText="1"/>
      <protection locked="0"/>
    </xf>
    <xf numFmtId="0" fontId="13" fillId="0" borderId="0" xfId="0" applyFont="1"/>
    <xf numFmtId="0" fontId="17" fillId="0" borderId="0" xfId="0" applyFont="1"/>
    <xf numFmtId="0" fontId="3" fillId="2" borderId="16" xfId="0" applyFont="1" applyFill="1" applyBorder="1"/>
    <xf numFmtId="0" fontId="18" fillId="2" borderId="16" xfId="0" applyFont="1" applyFill="1" applyBorder="1"/>
    <xf numFmtId="0" fontId="2" fillId="0" borderId="16" xfId="0" applyFont="1" applyBorder="1" applyAlignment="1">
      <alignment horizontal="center" wrapText="1"/>
    </xf>
    <xf numFmtId="2" fontId="0" fillId="3" borderId="16" xfId="0" applyNumberFormat="1" applyFill="1" applyBorder="1" applyAlignment="1">
      <alignment wrapText="1"/>
    </xf>
    <xf numFmtId="2" fontId="2" fillId="3" borderId="16" xfId="0" applyNumberFormat="1" applyFont="1" applyFill="1" applyBorder="1" applyAlignment="1">
      <alignment wrapText="1"/>
    </xf>
    <xf numFmtId="2" fontId="13" fillId="3" borderId="17" xfId="0" applyNumberFormat="1" applyFont="1" applyFill="1" applyBorder="1" applyAlignment="1">
      <alignment wrapText="1"/>
    </xf>
    <xf numFmtId="0" fontId="2" fillId="0" borderId="0" xfId="0" applyFont="1" applyAlignment="1">
      <alignment horizontal="center" wrapText="1"/>
    </xf>
    <xf numFmtId="2" fontId="0" fillId="3" borderId="15" xfId="0" applyNumberFormat="1" applyFill="1" applyBorder="1" applyAlignment="1" applyProtection="1">
      <alignment wrapText="1"/>
      <protection locked="0"/>
    </xf>
    <xf numFmtId="2" fontId="0" fillId="3" borderId="15" xfId="0" applyNumberFormat="1" applyFill="1" applyBorder="1" applyAlignment="1">
      <alignment wrapText="1"/>
    </xf>
    <xf numFmtId="2" fontId="13" fillId="3" borderId="15" xfId="0" applyNumberFormat="1" applyFont="1" applyFill="1" applyBorder="1" applyAlignment="1">
      <alignment wrapText="1"/>
    </xf>
    <xf numFmtId="0" fontId="13" fillId="3" borderId="2" xfId="0" applyFont="1" applyFill="1" applyBorder="1" applyAlignment="1" applyProtection="1">
      <alignment wrapText="1"/>
      <protection locked="0"/>
    </xf>
    <xf numFmtId="2" fontId="13" fillId="5" borderId="16" xfId="0" applyNumberFormat="1" applyFont="1" applyFill="1" applyBorder="1" applyAlignment="1">
      <alignment wrapText="1"/>
    </xf>
    <xf numFmtId="0" fontId="0" fillId="0" borderId="0" xfId="0" applyAlignment="1">
      <alignment wrapText="1"/>
    </xf>
    <xf numFmtId="0" fontId="19" fillId="0" borderId="0" xfId="0" applyFont="1"/>
    <xf numFmtId="2" fontId="13" fillId="8" borderId="2" xfId="0" applyNumberFormat="1" applyFont="1" applyFill="1" applyBorder="1" applyAlignment="1">
      <alignment wrapText="1"/>
    </xf>
    <xf numFmtId="2" fontId="1" fillId="8" borderId="2" xfId="0" applyNumberFormat="1" applyFont="1" applyFill="1" applyBorder="1" applyAlignment="1">
      <alignment wrapText="1"/>
    </xf>
    <xf numFmtId="0" fontId="13" fillId="0" borderId="20" xfId="0" applyFont="1" applyBorder="1"/>
    <xf numFmtId="0" fontId="0" fillId="0" borderId="20" xfId="0" applyBorder="1"/>
    <xf numFmtId="0" fontId="0" fillId="0" borderId="0" xfId="0" applyAlignment="1">
      <alignment vertical="center"/>
    </xf>
    <xf numFmtId="0" fontId="2" fillId="3" borderId="3" xfId="0" applyFont="1" applyFill="1" applyBorder="1" applyAlignment="1" applyProtection="1">
      <alignment horizontal="left" wrapText="1"/>
      <protection locked="0"/>
    </xf>
    <xf numFmtId="0" fontId="0" fillId="6" borderId="5" xfId="0" applyFill="1" applyBorder="1" applyAlignment="1">
      <alignment horizontal="left" wrapText="1"/>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10"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8" xfId="0" applyFill="1" applyBorder="1" applyAlignment="1">
      <alignment horizontal="left" wrapText="1"/>
    </xf>
    <xf numFmtId="0" fontId="0" fillId="6" borderId="0" xfId="0" applyFill="1" applyAlignment="1">
      <alignment horizontal="left" wrapText="1"/>
    </xf>
    <xf numFmtId="0" fontId="0" fillId="6" borderId="9"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2" fontId="13" fillId="3" borderId="15"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13" fillId="3" borderId="19" xfId="0" applyNumberFormat="1" applyFont="1" applyFill="1" applyBorder="1" applyAlignment="1">
      <alignment horizontal="center" wrapText="1"/>
    </xf>
    <xf numFmtId="2" fontId="0" fillId="3" borderId="15" xfId="0" applyNumberFormat="1" applyFill="1" applyBorder="1" applyAlignment="1">
      <alignment horizontal="center" vertical="center" wrapText="1"/>
    </xf>
    <xf numFmtId="2" fontId="0" fillId="3" borderId="19"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12</xdr:row>
      <xdr:rowOff>0</xdr:rowOff>
    </xdr:to>
    <xdr:sp macro="" textlink="">
      <xdr:nvSpPr>
        <xdr:cNvPr id="2" name="TextBox 1">
          <a:extLst>
            <a:ext uri="{FF2B5EF4-FFF2-40B4-BE49-F238E27FC236}">
              <a16:creationId xmlns:a16="http://schemas.microsoft.com/office/drawing/2014/main" id="{DFB01439-8147-4128-9F04-B864CEF32984}"/>
            </a:ext>
          </a:extLst>
        </xdr:cNvPr>
        <xdr:cNvSpPr txBox="1"/>
      </xdr:nvSpPr>
      <xdr:spPr>
        <a:xfrm>
          <a:off x="6651978" y="391583"/>
          <a:ext cx="4665133" cy="1859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2025 semester is from 25.08. to 03.09.2026. </a:t>
          </a:r>
        </a:p>
      </xdr:txBody>
    </xdr:sp>
    <xdr:clientData/>
  </xdr:twoCellAnchor>
  <xdr:twoCellAnchor>
    <xdr:from>
      <xdr:col>6</xdr:col>
      <xdr:colOff>12700</xdr:colOff>
      <xdr:row>20</xdr:row>
      <xdr:rowOff>171450</xdr:rowOff>
    </xdr:from>
    <xdr:to>
      <xdr:col>10</xdr:col>
      <xdr:colOff>596900</xdr:colOff>
      <xdr:row>26</xdr:row>
      <xdr:rowOff>0</xdr:rowOff>
    </xdr:to>
    <xdr:sp macro="" textlink="">
      <xdr:nvSpPr>
        <xdr:cNvPr id="3" name="TextBox 2">
          <a:extLst>
            <a:ext uri="{FF2B5EF4-FFF2-40B4-BE49-F238E27FC236}">
              <a16:creationId xmlns:a16="http://schemas.microsoft.com/office/drawing/2014/main" id="{A78DDD00-94E5-4807-98BA-90FD8D27ADFE}"/>
            </a:ext>
          </a:extLst>
        </xdr:cNvPr>
        <xdr:cNvSpPr txBox="1"/>
      </xdr:nvSpPr>
      <xdr:spPr>
        <a:xfrm>
          <a:off x="6661150" y="3956050"/>
          <a:ext cx="4667250"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a:t>
          </a:r>
          <a:r>
            <a:rPr lang="de-DE" sz="1100" b="1"/>
            <a:t>03.09.2026</a:t>
          </a:r>
          <a:r>
            <a:rPr lang="de-DE" sz="1100"/>
            <a:t>. If you have already started learning German, you will need to take a placement test to ensure you are allocated your correct level.</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49A18B-E0F2-4C7A-A9FF-348B66D2081D}" name="Table1" displayName="Table1" ref="A1:D19" totalsRowShown="0">
  <autoFilter ref="A1:D19" xr:uid="{51FBA9E9-045F-4809-B92C-28E2871AF590}"/>
  <tableColumns count="4">
    <tableColumn id="1" xr3:uid="{90BAE97D-1FB9-46D0-9104-9F203E87264F}" name="Module No."/>
    <tableColumn id="2" xr3:uid="{339EA9F5-332D-4209-8A74-9F947427E818}" name="Free Choice Modules Fall"/>
    <tableColumn id="3" xr3:uid="{F70DA3D4-27CC-4BDC-98CD-5675A495DDDE}" name="Module No.2"/>
    <tableColumn id="4" xr3:uid="{1D42B7E7-C730-4E04-8CFF-2F5943DE1446}" name="Free Choice Modules Spring"/>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8F7596-982E-4649-AB8D-B8A8FF41B395}" name="Table2" displayName="Table2" ref="F1:F12" totalsRowShown="0">
  <autoFilter ref="F1:F12" xr:uid="{03B1B527-27FC-4CDA-AFC3-3C12ACE279FF}"/>
  <tableColumns count="1">
    <tableColumn id="1" xr3:uid="{B9B9B684-64E4-4D0F-83B1-C9FDBC30A543}" name="Minor Option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2180B7-08CF-435B-9B11-6778F24230F0}" name="Table3" displayName="Table3" ref="H1:H5" totalsRowShown="0">
  <autoFilter ref="H1:H5" xr:uid="{2C45958C-7839-42BA-A745-1AEE9162ED30}"/>
  <tableColumns count="1">
    <tableColumn id="1" xr3:uid="{6475217C-4BB7-4F0F-886E-FEEBB542785D}" name="Major Change Options after 1 semester"/>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608BF1-490A-4117-ABBF-F16608AD632E}" name="Table4" displayName="Table4" ref="I1:I5" totalsRowShown="0">
  <autoFilter ref="I1:I5" xr:uid="{633EADAF-A69E-4213-A5BD-DB7D72CF82B5}"/>
  <tableColumns count="1">
    <tableColumn id="1" xr3:uid="{EC925016-B5F4-4442-A4F9-14855AFB837A}" name="Major Change Options after 1 year"/>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8"/>
  <sheetViews>
    <sheetView tabSelected="1" topLeftCell="A10" zoomScaleNormal="100" workbookViewId="0">
      <selection activeCell="D21" sqref="D21"/>
    </sheetView>
  </sheetViews>
  <sheetFormatPr defaultColWidth="8.81640625" defaultRowHeight="14.5" x14ac:dyDescent="0.35"/>
  <cols>
    <col min="1" max="1" width="17.81640625" customWidth="1"/>
    <col min="2" max="2" width="38.453125" customWidth="1"/>
    <col min="3" max="3" width="10.81640625" customWidth="1"/>
    <col min="4" max="4" width="13" customWidth="1"/>
    <col min="8" max="8" width="22" customWidth="1"/>
    <col min="9" max="9" width="35.1796875" customWidth="1"/>
    <col min="10" max="10" width="29.81640625" customWidth="1"/>
    <col min="11" max="11" width="14.81640625" customWidth="1"/>
    <col min="12" max="12" width="13.1796875" customWidth="1"/>
  </cols>
  <sheetData>
    <row r="1" spans="1:11" ht="21" customHeight="1" x14ac:dyDescent="0.45">
      <c r="A1" s="72" t="s">
        <v>0</v>
      </c>
      <c r="B1" s="91" t="s">
        <v>1</v>
      </c>
      <c r="C1" s="91"/>
      <c r="D1" s="91"/>
      <c r="E1" s="2"/>
      <c r="F1" s="2"/>
      <c r="G1" s="2"/>
      <c r="H1" s="2"/>
      <c r="I1" s="22" t="s">
        <v>2</v>
      </c>
      <c r="J1" s="22" t="s">
        <v>3</v>
      </c>
      <c r="K1" s="3"/>
    </row>
    <row r="2" spans="1:11" ht="14.5" customHeight="1" x14ac:dyDescent="0.35">
      <c r="A2" s="73" t="s">
        <v>4</v>
      </c>
      <c r="B2" s="101"/>
      <c r="C2" s="101"/>
      <c r="D2" s="101"/>
      <c r="I2" s="101" t="s">
        <v>5</v>
      </c>
      <c r="J2" s="101"/>
      <c r="K2" s="1"/>
    </row>
    <row r="3" spans="1:11" ht="21.75" customHeight="1" x14ac:dyDescent="0.35">
      <c r="I3" s="29" t="s">
        <v>6</v>
      </c>
      <c r="J3" s="29" t="s">
        <v>7</v>
      </c>
      <c r="K3" s="1"/>
    </row>
    <row r="4" spans="1:11" ht="29.25" customHeight="1" thickBot="1" x14ac:dyDescent="0.6">
      <c r="A4" s="6" t="s">
        <v>8</v>
      </c>
      <c r="B4" s="4"/>
      <c r="C4" s="4"/>
      <c r="D4" s="4"/>
      <c r="E4" s="4"/>
      <c r="F4" s="4"/>
      <c r="G4" s="4"/>
      <c r="H4" s="4"/>
      <c r="I4" s="4"/>
      <c r="J4" s="4"/>
      <c r="K4" s="5"/>
    </row>
    <row r="5" spans="1:11" ht="44.5" customHeight="1" thickBot="1" x14ac:dyDescent="0.4">
      <c r="A5" s="108" t="s">
        <v>9</v>
      </c>
      <c r="B5" s="108"/>
      <c r="C5" s="108"/>
      <c r="D5" s="108"/>
      <c r="E5" s="108"/>
      <c r="F5" s="108"/>
      <c r="G5" s="108"/>
      <c r="H5" s="108"/>
      <c r="I5" s="108"/>
      <c r="J5" s="108"/>
      <c r="K5" s="109"/>
    </row>
    <row r="6" spans="1:11" ht="30.75" customHeight="1" x14ac:dyDescent="0.35">
      <c r="A6" s="106" t="s">
        <v>10</v>
      </c>
      <c r="B6" s="106"/>
      <c r="C6" s="106"/>
      <c r="D6" s="106"/>
      <c r="E6" s="106"/>
      <c r="F6" s="106"/>
      <c r="G6" s="106"/>
      <c r="H6" s="106"/>
      <c r="I6" s="106"/>
      <c r="J6" s="106"/>
      <c r="K6" s="107"/>
    </row>
    <row r="7" spans="1:11" ht="31.5" customHeight="1" x14ac:dyDescent="0.35">
      <c r="A7" s="102" t="s">
        <v>11</v>
      </c>
      <c r="B7" s="102"/>
      <c r="C7" s="102"/>
      <c r="D7" s="102"/>
      <c r="E7" s="102"/>
      <c r="F7" s="102"/>
      <c r="G7" s="102"/>
      <c r="H7" s="102"/>
      <c r="I7" s="102"/>
      <c r="J7" s="102"/>
      <c r="K7" s="103"/>
    </row>
    <row r="8" spans="1:11" ht="31.5" customHeight="1" x14ac:dyDescent="0.35">
      <c r="A8" s="102" t="s">
        <v>12</v>
      </c>
      <c r="B8" s="102"/>
      <c r="C8" s="102"/>
      <c r="D8" s="102"/>
      <c r="E8" s="102"/>
      <c r="F8" s="102"/>
      <c r="G8" s="102"/>
      <c r="H8" s="102"/>
      <c r="I8" s="102"/>
      <c r="J8" s="102"/>
      <c r="K8" s="103"/>
    </row>
    <row r="9" spans="1:11" ht="14.5" customHeight="1" x14ac:dyDescent="0.35">
      <c r="A9" s="102" t="s">
        <v>13</v>
      </c>
      <c r="B9" s="102"/>
      <c r="C9" s="102"/>
      <c r="D9" s="102"/>
      <c r="E9" s="102"/>
      <c r="F9" s="102"/>
      <c r="G9" s="102"/>
      <c r="H9" s="102"/>
      <c r="I9" s="102"/>
      <c r="J9" s="102"/>
      <c r="K9" s="103"/>
    </row>
    <row r="10" spans="1:11" ht="14.5" customHeight="1" thickBot="1" x14ac:dyDescent="0.4">
      <c r="A10" s="104"/>
      <c r="B10" s="104"/>
      <c r="C10" s="104"/>
      <c r="D10" s="104"/>
      <c r="E10" s="104"/>
      <c r="F10" s="104"/>
      <c r="G10" s="104"/>
      <c r="H10" s="104"/>
      <c r="I10" s="104"/>
      <c r="J10" s="104"/>
      <c r="K10" s="105"/>
    </row>
    <row r="11" spans="1:11" ht="14.25" customHeight="1" x14ac:dyDescent="0.35">
      <c r="A11" s="12"/>
      <c r="B11" s="12"/>
      <c r="C11" s="12"/>
      <c r="D11" s="12"/>
      <c r="E11" s="12"/>
      <c r="F11" s="12"/>
      <c r="G11" s="12"/>
      <c r="H11" s="12"/>
      <c r="I11" s="12"/>
      <c r="J11" s="12"/>
      <c r="K11" s="12"/>
    </row>
    <row r="12" spans="1:11" ht="18.5" x14ac:dyDescent="0.45">
      <c r="B12" s="13" t="s">
        <v>14</v>
      </c>
      <c r="C12" s="13"/>
      <c r="D12" s="13"/>
      <c r="I12" s="14" t="s">
        <v>15</v>
      </c>
    </row>
    <row r="13" spans="1:11" ht="29" x14ac:dyDescent="0.35">
      <c r="A13" s="10" t="s">
        <v>16</v>
      </c>
      <c r="B13" s="11" t="s">
        <v>17</v>
      </c>
      <c r="C13" s="11" t="s">
        <v>18</v>
      </c>
      <c r="D13" s="10" t="s">
        <v>19</v>
      </c>
      <c r="E13" s="10" t="s">
        <v>20</v>
      </c>
      <c r="F13" s="10" t="s">
        <v>21</v>
      </c>
      <c r="G13" s="10" t="s">
        <v>22</v>
      </c>
      <c r="H13" s="74" t="s">
        <v>23</v>
      </c>
      <c r="I13" s="10" t="s">
        <v>24</v>
      </c>
      <c r="J13" s="78"/>
    </row>
    <row r="14" spans="1:11" x14ac:dyDescent="0.35">
      <c r="A14" s="8" t="s">
        <v>25</v>
      </c>
      <c r="B14" s="7" t="s">
        <v>26</v>
      </c>
      <c r="C14" s="40">
        <v>7.5</v>
      </c>
      <c r="D14" s="9" t="s">
        <v>27</v>
      </c>
      <c r="E14" s="40" t="str">
        <f>IF(D14="Earned",C14,"")</f>
        <v/>
      </c>
      <c r="F14" s="40" t="str">
        <f>IF(D14="Planned",C14,"")</f>
        <v/>
      </c>
      <c r="G14" s="40" t="s">
        <v>28</v>
      </c>
      <c r="H14" s="75"/>
      <c r="I14" s="7" t="s">
        <v>29</v>
      </c>
    </row>
    <row r="15" spans="1:11" x14ac:dyDescent="0.35">
      <c r="A15" s="8" t="s">
        <v>30</v>
      </c>
      <c r="B15" s="82" t="s">
        <v>31</v>
      </c>
      <c r="C15" s="40">
        <v>7.5</v>
      </c>
      <c r="D15" s="9" t="s">
        <v>27</v>
      </c>
      <c r="E15" s="40" t="str">
        <f t="shared" ref="E15:E19" si="0">IF(D15="Earned",C15,"")</f>
        <v/>
      </c>
      <c r="F15" s="40" t="str">
        <f t="shared" ref="F15:F19" si="1">IF(D15="Planned",C15,"")</f>
        <v/>
      </c>
      <c r="G15" s="40" t="s">
        <v>28</v>
      </c>
      <c r="H15" s="75" t="s">
        <v>25</v>
      </c>
      <c r="I15" s="7" t="s">
        <v>32</v>
      </c>
    </row>
    <row r="16" spans="1:11" x14ac:dyDescent="0.35">
      <c r="A16" s="8" t="s">
        <v>33</v>
      </c>
      <c r="B16" s="7" t="s">
        <v>34</v>
      </c>
      <c r="C16" s="40">
        <v>7.5</v>
      </c>
      <c r="D16" s="9" t="s">
        <v>27</v>
      </c>
      <c r="E16" s="40" t="str">
        <f t="shared" si="0"/>
        <v/>
      </c>
      <c r="F16" s="40" t="str">
        <f t="shared" si="1"/>
        <v/>
      </c>
      <c r="G16" s="40" t="s">
        <v>28</v>
      </c>
      <c r="H16" s="75"/>
      <c r="I16" s="7" t="s">
        <v>29</v>
      </c>
    </row>
    <row r="17" spans="1:10" x14ac:dyDescent="0.35">
      <c r="A17" s="8" t="s">
        <v>35</v>
      </c>
      <c r="B17" s="7" t="s">
        <v>36</v>
      </c>
      <c r="C17" s="40">
        <v>7.5</v>
      </c>
      <c r="D17" s="9" t="s">
        <v>27</v>
      </c>
      <c r="E17" s="40" t="str">
        <f t="shared" si="0"/>
        <v/>
      </c>
      <c r="F17" s="40" t="str">
        <f t="shared" si="1"/>
        <v/>
      </c>
      <c r="G17" s="40" t="s">
        <v>28</v>
      </c>
      <c r="H17" s="75" t="s">
        <v>33</v>
      </c>
      <c r="I17" s="7" t="s">
        <v>32</v>
      </c>
    </row>
    <row r="18" spans="1:10" x14ac:dyDescent="0.35">
      <c r="A18" s="54"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23" t="s">
        <v>37</v>
      </c>
      <c r="C18" s="41">
        <v>7.5</v>
      </c>
      <c r="D18" s="24" t="s">
        <v>27</v>
      </c>
      <c r="E18" s="41" t="str">
        <f t="shared" si="0"/>
        <v/>
      </c>
      <c r="F18" s="41" t="str">
        <f t="shared" si="1"/>
        <v/>
      </c>
      <c r="G18" s="41" t="s">
        <v>38</v>
      </c>
      <c r="H18" s="83"/>
      <c r="I18" s="23" t="s">
        <v>29</v>
      </c>
    </row>
    <row r="19" spans="1:10" ht="29" x14ac:dyDescent="0.35">
      <c r="A19" s="54"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23" t="s">
        <v>37</v>
      </c>
      <c r="C19" s="41">
        <v>7.5</v>
      </c>
      <c r="D19" s="24" t="s">
        <v>27</v>
      </c>
      <c r="E19" s="41" t="str">
        <f t="shared" si="0"/>
        <v/>
      </c>
      <c r="F19" s="41" t="str">
        <f t="shared" si="1"/>
        <v/>
      </c>
      <c r="G19" s="41" t="s">
        <v>38</v>
      </c>
      <c r="H19" s="83" t="s">
        <v>39</v>
      </c>
      <c r="I19" s="23" t="s">
        <v>32</v>
      </c>
    </row>
    <row r="21" spans="1:10" ht="18.5" x14ac:dyDescent="0.45">
      <c r="B21" s="13" t="s">
        <v>40</v>
      </c>
      <c r="C21" s="13"/>
      <c r="D21" s="13"/>
      <c r="I21" s="14" t="s">
        <v>15</v>
      </c>
    </row>
    <row r="22" spans="1:10" ht="29" x14ac:dyDescent="0.35">
      <c r="A22" s="10" t="s">
        <v>16</v>
      </c>
      <c r="B22" s="11" t="s">
        <v>17</v>
      </c>
      <c r="C22" s="11" t="s">
        <v>18</v>
      </c>
      <c r="D22" s="10" t="s">
        <v>19</v>
      </c>
      <c r="E22" s="10" t="s">
        <v>20</v>
      </c>
      <c r="F22" s="10" t="s">
        <v>21</v>
      </c>
      <c r="G22" s="10" t="s">
        <v>22</v>
      </c>
      <c r="H22" s="74" t="s">
        <v>23</v>
      </c>
      <c r="I22" s="10" t="s">
        <v>24</v>
      </c>
      <c r="J22" s="78"/>
    </row>
    <row r="23" spans="1:10" x14ac:dyDescent="0.35">
      <c r="A23" s="66" t="s">
        <v>41</v>
      </c>
      <c r="B23" s="22" t="s">
        <v>42</v>
      </c>
      <c r="C23" s="67">
        <v>5</v>
      </c>
      <c r="D23" s="67" t="s">
        <v>37</v>
      </c>
      <c r="E23" s="68" t="str">
        <f>IF(D23="Earned",C23,"")</f>
        <v/>
      </c>
      <c r="F23" s="68" t="str">
        <f>IF(D23="Planned",C23, "")</f>
        <v/>
      </c>
      <c r="G23" s="68" t="s">
        <v>28</v>
      </c>
      <c r="H23" s="76" t="s">
        <v>43</v>
      </c>
      <c r="I23" s="22" t="s">
        <v>44</v>
      </c>
    </row>
    <row r="24" spans="1:10" x14ac:dyDescent="0.35">
      <c r="A24" s="66" t="s">
        <v>45</v>
      </c>
      <c r="B24" s="22" t="s">
        <v>46</v>
      </c>
      <c r="C24" s="67">
        <v>5</v>
      </c>
      <c r="D24" s="67" t="s">
        <v>37</v>
      </c>
      <c r="E24" s="68" t="str">
        <f t="shared" ref="E24:E34" si="2">IF(D24="Earned",C24,"")</f>
        <v/>
      </c>
      <c r="F24" s="68" t="str">
        <f t="shared" ref="F24:F34" si="3">IF(D24="Planned",C24, "")</f>
        <v/>
      </c>
      <c r="G24" s="68" t="s">
        <v>28</v>
      </c>
      <c r="H24" s="76" t="s">
        <v>43</v>
      </c>
      <c r="I24" s="22" t="s">
        <v>47</v>
      </c>
    </row>
    <row r="25" spans="1:10" x14ac:dyDescent="0.35">
      <c r="A25" s="66" t="s">
        <v>48</v>
      </c>
      <c r="B25" s="22" t="s">
        <v>49</v>
      </c>
      <c r="C25" s="67">
        <v>5</v>
      </c>
      <c r="D25" s="67" t="s">
        <v>37</v>
      </c>
      <c r="E25" s="68" t="str">
        <f t="shared" si="2"/>
        <v/>
      </c>
      <c r="F25" s="68" t="str">
        <f t="shared" si="3"/>
        <v/>
      </c>
      <c r="G25" s="68" t="s">
        <v>28</v>
      </c>
      <c r="H25" s="76" t="s">
        <v>43</v>
      </c>
      <c r="I25" s="22" t="s">
        <v>50</v>
      </c>
    </row>
    <row r="26" spans="1:10" ht="29" x14ac:dyDescent="0.35">
      <c r="A26" s="66" t="s">
        <v>51</v>
      </c>
      <c r="B26" s="22" t="s">
        <v>52</v>
      </c>
      <c r="C26" s="67">
        <v>5</v>
      </c>
      <c r="D26" s="67" t="s">
        <v>37</v>
      </c>
      <c r="E26" s="68" t="str">
        <f t="shared" si="2"/>
        <v/>
      </c>
      <c r="F26" s="68" t="str">
        <f t="shared" si="3"/>
        <v/>
      </c>
      <c r="G26" s="68" t="s">
        <v>28</v>
      </c>
      <c r="H26" s="76" t="s">
        <v>53</v>
      </c>
      <c r="I26" s="22" t="s">
        <v>54</v>
      </c>
    </row>
    <row r="27" spans="1:10" ht="29" x14ac:dyDescent="0.35">
      <c r="A27" s="66" t="s">
        <v>55</v>
      </c>
      <c r="B27" s="22" t="s">
        <v>56</v>
      </c>
      <c r="C27" s="67">
        <v>5</v>
      </c>
      <c r="D27" s="67" t="s">
        <v>37</v>
      </c>
      <c r="E27" s="68" t="str">
        <f t="shared" si="2"/>
        <v/>
      </c>
      <c r="F27" s="68" t="str">
        <f t="shared" si="3"/>
        <v/>
      </c>
      <c r="G27" s="68" t="s">
        <v>28</v>
      </c>
      <c r="H27" s="76" t="s">
        <v>57</v>
      </c>
      <c r="I27" s="22" t="s">
        <v>44</v>
      </c>
    </row>
    <row r="28" spans="1:10" ht="29" x14ac:dyDescent="0.35">
      <c r="A28" s="8" t="s">
        <v>58</v>
      </c>
      <c r="B28" s="7" t="s">
        <v>59</v>
      </c>
      <c r="C28" s="62">
        <v>5</v>
      </c>
      <c r="D28" s="9" t="s">
        <v>37</v>
      </c>
      <c r="E28" s="40" t="str">
        <f t="shared" si="2"/>
        <v/>
      </c>
      <c r="F28" s="40" t="str">
        <f t="shared" si="3"/>
        <v/>
      </c>
      <c r="G28" s="40" t="s">
        <v>38</v>
      </c>
      <c r="H28" s="75" t="s">
        <v>60</v>
      </c>
      <c r="I28" s="82" t="s">
        <v>47</v>
      </c>
    </row>
    <row r="29" spans="1:10" ht="14.5" customHeight="1" x14ac:dyDescent="0.35">
      <c r="A29" s="8" t="s">
        <v>61</v>
      </c>
      <c r="B29" s="7" t="s">
        <v>62</v>
      </c>
      <c r="C29" s="62">
        <v>5</v>
      </c>
      <c r="D29" s="9" t="s">
        <v>37</v>
      </c>
      <c r="E29" s="40" t="str">
        <f t="shared" si="2"/>
        <v/>
      </c>
      <c r="F29" s="40" t="str">
        <f t="shared" si="3"/>
        <v/>
      </c>
      <c r="G29" s="40" t="s">
        <v>38</v>
      </c>
      <c r="H29" s="75" t="s">
        <v>41</v>
      </c>
      <c r="I29" s="7" t="s">
        <v>47</v>
      </c>
    </row>
    <row r="30" spans="1:10" ht="29" x14ac:dyDescent="0.35">
      <c r="A30" s="66" t="s">
        <v>63</v>
      </c>
      <c r="B30" s="22" t="s">
        <v>64</v>
      </c>
      <c r="C30" s="67">
        <v>5</v>
      </c>
      <c r="D30" s="67" t="s">
        <v>37</v>
      </c>
      <c r="E30" s="68" t="str">
        <f t="shared" si="2"/>
        <v/>
      </c>
      <c r="F30" s="68" t="str">
        <f t="shared" si="3"/>
        <v/>
      </c>
      <c r="G30" s="68" t="s">
        <v>28</v>
      </c>
      <c r="H30" s="76" t="s">
        <v>65</v>
      </c>
      <c r="I30" s="22" t="s">
        <v>44</v>
      </c>
    </row>
    <row r="31" spans="1:10" x14ac:dyDescent="0.35">
      <c r="A31" s="63" t="s">
        <v>66</v>
      </c>
      <c r="B31" s="64" t="s">
        <v>67</v>
      </c>
      <c r="C31" s="69">
        <v>5</v>
      </c>
      <c r="D31" s="79" t="s">
        <v>37</v>
      </c>
      <c r="E31" s="80" t="str">
        <f t="shared" si="2"/>
        <v/>
      </c>
      <c r="F31" s="80" t="str">
        <f t="shared" si="3"/>
        <v/>
      </c>
      <c r="G31" s="81" t="s">
        <v>38</v>
      </c>
      <c r="H31" s="77"/>
      <c r="I31" s="7" t="s">
        <v>47</v>
      </c>
    </row>
    <row r="32" spans="1:10" x14ac:dyDescent="0.35">
      <c r="A32" s="23" t="s">
        <v>68</v>
      </c>
      <c r="B32" s="23"/>
      <c r="C32" s="24">
        <v>5</v>
      </c>
      <c r="D32" s="24" t="s">
        <v>37</v>
      </c>
      <c r="E32" s="41" t="str">
        <f t="shared" si="2"/>
        <v/>
      </c>
      <c r="F32" s="41" t="str">
        <f t="shared" si="3"/>
        <v/>
      </c>
      <c r="G32" s="23" t="s">
        <v>38</v>
      </c>
      <c r="H32" s="23"/>
      <c r="I32" s="23" t="s">
        <v>44</v>
      </c>
    </row>
    <row r="33" spans="1:10" x14ac:dyDescent="0.35">
      <c r="A33" s="23" t="s">
        <v>68</v>
      </c>
      <c r="B33" s="23"/>
      <c r="C33" s="24">
        <v>5</v>
      </c>
      <c r="D33" s="24" t="s">
        <v>37</v>
      </c>
      <c r="E33" s="41" t="str">
        <f t="shared" si="2"/>
        <v/>
      </c>
      <c r="F33" s="41" t="str">
        <f t="shared" si="3"/>
        <v/>
      </c>
      <c r="G33" s="23" t="s">
        <v>38</v>
      </c>
      <c r="H33" s="23"/>
      <c r="I33" s="23" t="s">
        <v>47</v>
      </c>
    </row>
    <row r="34" spans="1:10" x14ac:dyDescent="0.35">
      <c r="A34" s="23" t="s">
        <v>68</v>
      </c>
      <c r="B34" s="23"/>
      <c r="C34" s="24">
        <v>5</v>
      </c>
      <c r="D34" s="24" t="s">
        <v>37</v>
      </c>
      <c r="E34" s="41" t="str">
        <f t="shared" si="2"/>
        <v/>
      </c>
      <c r="F34" s="41" t="str">
        <f t="shared" si="3"/>
        <v/>
      </c>
      <c r="G34" s="23" t="s">
        <v>38</v>
      </c>
      <c r="H34" s="23"/>
      <c r="I34" s="23" t="s">
        <v>69</v>
      </c>
    </row>
    <row r="36" spans="1:10" ht="31" customHeight="1" x14ac:dyDescent="0.45">
      <c r="B36" s="13" t="s">
        <v>70</v>
      </c>
      <c r="C36" s="13"/>
      <c r="D36" s="13"/>
      <c r="I36" s="115" t="s">
        <v>71</v>
      </c>
      <c r="J36" s="115"/>
    </row>
    <row r="37" spans="1:10" ht="29" x14ac:dyDescent="0.35">
      <c r="A37" s="10" t="s">
        <v>16</v>
      </c>
      <c r="B37" s="11" t="s">
        <v>17</v>
      </c>
      <c r="C37" s="11" t="s">
        <v>18</v>
      </c>
      <c r="D37" s="10" t="s">
        <v>19</v>
      </c>
      <c r="E37" s="10" t="s">
        <v>20</v>
      </c>
      <c r="F37" s="10" t="s">
        <v>21</v>
      </c>
      <c r="G37" s="10" t="s">
        <v>22</v>
      </c>
      <c r="H37" s="74" t="s">
        <v>23</v>
      </c>
      <c r="I37" s="10" t="s">
        <v>24</v>
      </c>
      <c r="J37" s="78"/>
    </row>
    <row r="38" spans="1:10" x14ac:dyDescent="0.35">
      <c r="A38" s="8" t="s">
        <v>72</v>
      </c>
      <c r="B38" s="7" t="s">
        <v>73</v>
      </c>
      <c r="C38" s="42">
        <v>5</v>
      </c>
      <c r="D38" s="9" t="s">
        <v>37</v>
      </c>
      <c r="E38" s="40" t="str">
        <f>IF(D38="Earned",C38,"")</f>
        <v/>
      </c>
      <c r="F38" s="40" t="str">
        <f>IF(D38="Planned",C38,"")</f>
        <v/>
      </c>
      <c r="G38" s="40" t="s">
        <v>28</v>
      </c>
      <c r="H38" s="40"/>
      <c r="I38" s="7" t="s">
        <v>29</v>
      </c>
    </row>
    <row r="39" spans="1:10" x14ac:dyDescent="0.35">
      <c r="A39" s="8" t="s">
        <v>74</v>
      </c>
      <c r="B39" s="7" t="s">
        <v>75</v>
      </c>
      <c r="C39" s="42">
        <v>5</v>
      </c>
      <c r="D39" s="9" t="s">
        <v>37</v>
      </c>
      <c r="E39" s="40" t="str">
        <f t="shared" ref="E39:E42" si="4">IF(D39="Earned",C39,"")</f>
        <v/>
      </c>
      <c r="F39" s="40" t="str">
        <f t="shared" ref="F39:F42" si="5">IF(D39="Planned",C39,"")</f>
        <v/>
      </c>
      <c r="G39" s="40" t="s">
        <v>28</v>
      </c>
      <c r="H39" s="40"/>
      <c r="I39" s="7" t="s">
        <v>32</v>
      </c>
    </row>
    <row r="40" spans="1:10" x14ac:dyDescent="0.35">
      <c r="A40" s="61" t="s">
        <v>76</v>
      </c>
      <c r="B40" s="61" t="s">
        <v>77</v>
      </c>
      <c r="C40" s="42">
        <v>5</v>
      </c>
      <c r="D40" s="62" t="s">
        <v>37</v>
      </c>
      <c r="E40" s="42" t="str">
        <f t="shared" si="4"/>
        <v/>
      </c>
      <c r="F40" s="42" t="str">
        <f t="shared" si="5"/>
        <v/>
      </c>
      <c r="G40" s="42" t="s">
        <v>28</v>
      </c>
      <c r="H40" s="42"/>
      <c r="I40" s="7" t="s">
        <v>44</v>
      </c>
    </row>
    <row r="41" spans="1:10" x14ac:dyDescent="0.35">
      <c r="A41" s="8" t="s">
        <v>78</v>
      </c>
      <c r="B41" s="7" t="s">
        <v>79</v>
      </c>
      <c r="C41" s="42">
        <v>5</v>
      </c>
      <c r="D41" s="9" t="s">
        <v>37</v>
      </c>
      <c r="E41" s="40" t="str">
        <f t="shared" si="4"/>
        <v/>
      </c>
      <c r="F41" s="40" t="str">
        <f t="shared" si="5"/>
        <v/>
      </c>
      <c r="G41" s="40" t="s">
        <v>28</v>
      </c>
      <c r="H41" s="40"/>
      <c r="I41" s="7" t="s">
        <v>47</v>
      </c>
    </row>
    <row r="42" spans="1:10" x14ac:dyDescent="0.35">
      <c r="A42" s="45" t="str">
        <f>IF(B42="Please select: ","CTMS-XXX",IF(B42="Academic Writing and Academic Skills ","CTMS-MET-01",IF(B42="Bioinformatics","CTMS-SCI-19",IF(B42="Statistics and Data Analytics","CTMS-MET-21"))))</f>
        <v>CTMS-XXX</v>
      </c>
      <c r="B42" s="45" t="s">
        <v>27</v>
      </c>
      <c r="C42" s="86">
        <v>5</v>
      </c>
      <c r="D42" s="48" t="s">
        <v>37</v>
      </c>
      <c r="E42" s="47" t="str">
        <f t="shared" si="4"/>
        <v/>
      </c>
      <c r="F42" s="47" t="str">
        <f t="shared" si="5"/>
        <v/>
      </c>
      <c r="G42" s="86" t="s">
        <v>38</v>
      </c>
      <c r="H42" s="87"/>
      <c r="I42" s="46" t="s">
        <v>80</v>
      </c>
    </row>
    <row r="45" spans="1:10" ht="18.5" x14ac:dyDescent="0.45">
      <c r="B45" s="13" t="s">
        <v>81</v>
      </c>
      <c r="I45" s="14" t="s">
        <v>82</v>
      </c>
    </row>
    <row r="46" spans="1:10" ht="29" x14ac:dyDescent="0.35">
      <c r="A46" s="10" t="s">
        <v>16</v>
      </c>
      <c r="B46" s="11" t="s">
        <v>17</v>
      </c>
      <c r="C46" s="11" t="s">
        <v>18</v>
      </c>
      <c r="D46" s="10" t="s">
        <v>19</v>
      </c>
      <c r="E46" s="10" t="s">
        <v>20</v>
      </c>
      <c r="F46" s="10" t="s">
        <v>21</v>
      </c>
      <c r="G46" s="10" t="s">
        <v>22</v>
      </c>
      <c r="H46" s="74" t="s">
        <v>23</v>
      </c>
      <c r="I46" s="74" t="s">
        <v>24</v>
      </c>
    </row>
    <row r="47" spans="1:10" x14ac:dyDescent="0.35">
      <c r="A47" s="65" t="str">
        <f>IF(B47="Please select:","CTLA-GER-XX/ CTHU-HUM-XXX",IF(B47="German A1.1-C1","CTLA-GER-XX",IF(B47="Introduction to Philosophical Ethics","CTHU-HUM-001",IF(B47="Introduction to the Philosophy of Science","CTHU-HUM-002",IF(B47="Introduction to Visual Culture","CTHU-HUM-003")))))</f>
        <v>CTLA-GER-XX/ CTHU-HUM-XXX</v>
      </c>
      <c r="B47" s="45" t="s">
        <v>37</v>
      </c>
      <c r="C47" s="47">
        <v>2.5</v>
      </c>
      <c r="D47" s="48" t="s">
        <v>37</v>
      </c>
      <c r="E47" s="47" t="str">
        <f>IF(D47="Earned",C47,"")</f>
        <v/>
      </c>
      <c r="F47" s="47" t="str">
        <f>IF(D47="Planned",C47,"")</f>
        <v/>
      </c>
      <c r="G47" s="47" t="s">
        <v>38</v>
      </c>
      <c r="H47" s="47"/>
      <c r="I47" s="46" t="s">
        <v>29</v>
      </c>
    </row>
    <row r="48" spans="1:10" x14ac:dyDescent="0.35">
      <c r="A48" s="65" t="str">
        <f>IF(B48="Please select:","CTLA-GER-XX/ CTHU-HUM-XXX",IF(B48="German A1.1-C1","CTLA-GER-XX",IF(B48="Introduction to Philosophical Ethics","CTHU-HUM-001",IF(B48="Introduction to the Philosophy of Science","CTHU-HUM-002",IF(B48="Introduction to Visual Culture","CTHU-HUM-003")))))</f>
        <v>CTLA-GER-XX/ CTHU-HUM-XXX</v>
      </c>
      <c r="B48" s="45" t="s">
        <v>37</v>
      </c>
      <c r="C48" s="47">
        <v>2.5</v>
      </c>
      <c r="D48" s="48" t="s">
        <v>37</v>
      </c>
      <c r="E48" s="47" t="str">
        <f t="shared" ref="E48" si="6">IF(D48="Earned",C48,"")</f>
        <v/>
      </c>
      <c r="F48" s="47" t="str">
        <f t="shared" ref="F48" si="7">IF(D48="Planned",C48,"")</f>
        <v/>
      </c>
      <c r="G48" s="47" t="s">
        <v>38</v>
      </c>
      <c r="H48" s="47"/>
      <c r="I48" s="46" t="s">
        <v>32</v>
      </c>
    </row>
    <row r="50" spans="1:11" ht="28" customHeight="1" x14ac:dyDescent="0.45">
      <c r="B50" s="13" t="s">
        <v>83</v>
      </c>
      <c r="H50" s="14"/>
      <c r="I50" s="115" t="s">
        <v>84</v>
      </c>
      <c r="J50" s="115"/>
    </row>
    <row r="51" spans="1:11" ht="29" x14ac:dyDescent="0.35">
      <c r="A51" s="10" t="s">
        <v>16</v>
      </c>
      <c r="B51" s="11" t="s">
        <v>17</v>
      </c>
      <c r="C51" s="11" t="s">
        <v>18</v>
      </c>
      <c r="D51" s="10" t="s">
        <v>19</v>
      </c>
      <c r="E51" s="10" t="s">
        <v>20</v>
      </c>
      <c r="F51" s="10" t="s">
        <v>21</v>
      </c>
      <c r="G51" s="10" t="s">
        <v>22</v>
      </c>
      <c r="H51" s="74" t="s">
        <v>23</v>
      </c>
      <c r="I51" s="10" t="s">
        <v>24</v>
      </c>
    </row>
    <row r="52" spans="1:11" x14ac:dyDescent="0.35">
      <c r="A52" s="8" t="s">
        <v>85</v>
      </c>
      <c r="B52" s="8" t="s">
        <v>86</v>
      </c>
      <c r="C52" s="40">
        <v>2.5</v>
      </c>
      <c r="D52" s="9" t="s">
        <v>37</v>
      </c>
      <c r="E52" s="40" t="str">
        <f t="shared" ref="E52:E58" si="8">IF(D52="Earned",C52,"")</f>
        <v/>
      </c>
      <c r="F52" s="40" t="str">
        <f t="shared" ref="F52:F58" si="9">IF(D52="Planned",C52,"")</f>
        <v/>
      </c>
      <c r="G52" s="40" t="s">
        <v>38</v>
      </c>
      <c r="H52" s="40"/>
      <c r="I52" s="7" t="s">
        <v>80</v>
      </c>
    </row>
    <row r="53" spans="1:11" x14ac:dyDescent="0.35">
      <c r="A53" s="8" t="s">
        <v>87</v>
      </c>
      <c r="B53" s="8" t="s">
        <v>88</v>
      </c>
      <c r="C53" s="40">
        <v>2.5</v>
      </c>
      <c r="D53" s="9" t="s">
        <v>37</v>
      </c>
      <c r="E53" s="40" t="str">
        <f t="shared" si="8"/>
        <v/>
      </c>
      <c r="F53" s="40" t="str">
        <f t="shared" si="9"/>
        <v/>
      </c>
      <c r="G53" s="40" t="s">
        <v>38</v>
      </c>
      <c r="H53" s="40"/>
      <c r="I53" s="7" t="s">
        <v>80</v>
      </c>
    </row>
    <row r="54" spans="1:11" ht="29" x14ac:dyDescent="0.35">
      <c r="A54" s="8" t="s">
        <v>89</v>
      </c>
      <c r="B54" s="7" t="s">
        <v>90</v>
      </c>
      <c r="C54" s="40">
        <v>5</v>
      </c>
      <c r="D54" s="9" t="s">
        <v>37</v>
      </c>
      <c r="E54" s="40" t="str">
        <f t="shared" si="8"/>
        <v/>
      </c>
      <c r="F54" s="40" t="str">
        <f t="shared" si="9"/>
        <v/>
      </c>
      <c r="G54" s="40" t="s">
        <v>38</v>
      </c>
      <c r="H54" s="40"/>
      <c r="I54" s="7" t="s">
        <v>80</v>
      </c>
      <c r="K54" s="90"/>
    </row>
    <row r="55" spans="1:11" x14ac:dyDescent="0.35">
      <c r="A55" s="8" t="s">
        <v>91</v>
      </c>
      <c r="B55" s="7" t="s">
        <v>92</v>
      </c>
      <c r="C55" s="40">
        <v>5</v>
      </c>
      <c r="D55" s="9" t="s">
        <v>37</v>
      </c>
      <c r="E55" s="40" t="str">
        <f t="shared" si="8"/>
        <v/>
      </c>
      <c r="F55" s="40" t="str">
        <f t="shared" si="9"/>
        <v/>
      </c>
      <c r="G55" s="40" t="s">
        <v>38</v>
      </c>
      <c r="H55" s="40"/>
      <c r="I55" s="7" t="s">
        <v>93</v>
      </c>
    </row>
    <row r="56" spans="1:11" x14ac:dyDescent="0.35">
      <c r="A56" s="8" t="s">
        <v>94</v>
      </c>
      <c r="B56" s="7" t="s">
        <v>95</v>
      </c>
      <c r="C56" s="40">
        <v>5</v>
      </c>
      <c r="D56" s="9" t="s">
        <v>37</v>
      </c>
      <c r="E56" s="40" t="str">
        <f t="shared" si="8"/>
        <v/>
      </c>
      <c r="F56" s="40" t="str">
        <f t="shared" si="9"/>
        <v/>
      </c>
      <c r="G56" s="40" t="s">
        <v>38</v>
      </c>
      <c r="H56" s="40"/>
      <c r="I56" s="7" t="s">
        <v>44</v>
      </c>
    </row>
    <row r="57" spans="1:11" x14ac:dyDescent="0.35">
      <c r="A57" s="8" t="s">
        <v>96</v>
      </c>
      <c r="B57" s="8" t="s">
        <v>97</v>
      </c>
      <c r="C57" s="40">
        <v>5</v>
      </c>
      <c r="D57" s="9" t="s">
        <v>37</v>
      </c>
      <c r="E57" s="40" t="str">
        <f t="shared" si="8"/>
        <v/>
      </c>
      <c r="F57" s="40" t="str">
        <f t="shared" si="9"/>
        <v/>
      </c>
      <c r="G57" s="8" t="s">
        <v>38</v>
      </c>
      <c r="H57" s="40"/>
      <c r="I57" s="8" t="s">
        <v>47</v>
      </c>
    </row>
    <row r="58" spans="1:11" ht="29" x14ac:dyDescent="0.35">
      <c r="A58" s="8" t="s">
        <v>98</v>
      </c>
      <c r="B58" s="8" t="s">
        <v>99</v>
      </c>
      <c r="C58" s="40">
        <v>5</v>
      </c>
      <c r="D58" s="9" t="s">
        <v>37</v>
      </c>
      <c r="E58" s="40" t="str">
        <f t="shared" si="8"/>
        <v/>
      </c>
      <c r="F58" s="40" t="str">
        <f t="shared" si="9"/>
        <v/>
      </c>
      <c r="G58" s="8" t="s">
        <v>38</v>
      </c>
      <c r="H58" s="8" t="s">
        <v>100</v>
      </c>
      <c r="I58" s="8" t="s">
        <v>44</v>
      </c>
    </row>
    <row r="61" spans="1:11" ht="18.5" x14ac:dyDescent="0.45">
      <c r="B61" s="13" t="s">
        <v>101</v>
      </c>
      <c r="C61" s="13"/>
      <c r="D61" s="13"/>
      <c r="I61" s="14" t="s">
        <v>102</v>
      </c>
    </row>
    <row r="62" spans="1:11" ht="29" x14ac:dyDescent="0.35">
      <c r="A62" s="10" t="s">
        <v>16</v>
      </c>
      <c r="B62" s="11" t="s">
        <v>17</v>
      </c>
      <c r="C62" s="11" t="s">
        <v>18</v>
      </c>
      <c r="D62" s="10" t="s">
        <v>19</v>
      </c>
      <c r="E62" s="10" t="s">
        <v>20</v>
      </c>
      <c r="F62" s="10" t="s">
        <v>21</v>
      </c>
      <c r="G62" s="10" t="s">
        <v>22</v>
      </c>
      <c r="H62" s="74" t="s">
        <v>23</v>
      </c>
      <c r="I62" s="10" t="s">
        <v>24</v>
      </c>
    </row>
    <row r="63" spans="1:11" x14ac:dyDescent="0.35">
      <c r="A63" s="8" t="s">
        <v>103</v>
      </c>
      <c r="B63" s="7" t="s">
        <v>101</v>
      </c>
      <c r="C63" s="40">
        <v>15</v>
      </c>
      <c r="D63" s="7" t="s">
        <v>37</v>
      </c>
      <c r="E63" s="40" t="str">
        <f>IF(D63="Earned",C63,"")</f>
        <v/>
      </c>
      <c r="F63" s="40" t="str">
        <f>IF(D63="Planned",C63,"")</f>
        <v/>
      </c>
      <c r="G63" s="7" t="s">
        <v>28</v>
      </c>
      <c r="H63" s="7"/>
      <c r="I63" s="7" t="s">
        <v>47</v>
      </c>
    </row>
    <row r="64" spans="1:11" x14ac:dyDescent="0.35">
      <c r="A64" s="8" t="s">
        <v>104</v>
      </c>
      <c r="B64" s="7" t="s">
        <v>105</v>
      </c>
      <c r="C64" s="40">
        <v>0</v>
      </c>
      <c r="D64" s="7" t="s">
        <v>37</v>
      </c>
      <c r="E64" s="40" t="str">
        <f t="shared" ref="E64:E69" si="10">IF(D64="Earned",C64,"")</f>
        <v/>
      </c>
      <c r="F64" s="40" t="str">
        <f t="shared" ref="F64:F69" si="11">IF(D64="Planned",C64,"")</f>
        <v/>
      </c>
      <c r="G64" s="7" t="s">
        <v>28</v>
      </c>
      <c r="H64" s="7"/>
      <c r="I64" s="7" t="s">
        <v>106</v>
      </c>
    </row>
    <row r="65" spans="1:9" x14ac:dyDescent="0.35">
      <c r="A65" s="8" t="s">
        <v>107</v>
      </c>
      <c r="B65" s="7" t="s">
        <v>108</v>
      </c>
      <c r="C65" s="40">
        <v>0</v>
      </c>
      <c r="D65" s="7" t="s">
        <v>37</v>
      </c>
      <c r="E65" s="40" t="str">
        <f t="shared" si="10"/>
        <v/>
      </c>
      <c r="F65" s="40" t="str">
        <f t="shared" si="11"/>
        <v/>
      </c>
      <c r="G65" s="7" t="s">
        <v>28</v>
      </c>
      <c r="H65" s="7"/>
      <c r="I65" s="7" t="s">
        <v>109</v>
      </c>
    </row>
    <row r="66" spans="1:9" x14ac:dyDescent="0.35">
      <c r="A66" s="8" t="s">
        <v>110</v>
      </c>
      <c r="B66" s="7" t="s">
        <v>111</v>
      </c>
      <c r="C66" s="40">
        <v>0</v>
      </c>
      <c r="D66" s="7" t="s">
        <v>37</v>
      </c>
      <c r="E66" s="40" t="str">
        <f t="shared" si="10"/>
        <v/>
      </c>
      <c r="F66" s="40" t="str">
        <f t="shared" si="11"/>
        <v/>
      </c>
      <c r="G66" s="7" t="s">
        <v>28</v>
      </c>
      <c r="H66" s="7"/>
      <c r="I66" s="7" t="s">
        <v>112</v>
      </c>
    </row>
    <row r="67" spans="1:9" x14ac:dyDescent="0.35">
      <c r="A67" s="8" t="s">
        <v>113</v>
      </c>
      <c r="B67" s="7" t="s">
        <v>114</v>
      </c>
      <c r="C67" s="40">
        <v>0</v>
      </c>
      <c r="D67" s="7" t="s">
        <v>37</v>
      </c>
      <c r="E67" s="40" t="str">
        <f t="shared" si="10"/>
        <v/>
      </c>
      <c r="F67" s="40" t="str">
        <f t="shared" si="11"/>
        <v/>
      </c>
      <c r="G67" s="7" t="s">
        <v>28</v>
      </c>
      <c r="H67" s="7"/>
      <c r="I67" s="7" t="s">
        <v>115</v>
      </c>
    </row>
    <row r="68" spans="1:9" x14ac:dyDescent="0.35">
      <c r="A68" s="8" t="s">
        <v>116</v>
      </c>
      <c r="B68" s="7" t="s">
        <v>117</v>
      </c>
      <c r="C68" s="40">
        <v>0</v>
      </c>
      <c r="D68" s="7" t="s">
        <v>37</v>
      </c>
      <c r="E68" s="40" t="str">
        <f t="shared" si="10"/>
        <v/>
      </c>
      <c r="F68" s="40" t="str">
        <f t="shared" si="11"/>
        <v/>
      </c>
      <c r="G68" s="7" t="s">
        <v>38</v>
      </c>
      <c r="H68" s="7"/>
      <c r="I68" s="7" t="s">
        <v>118</v>
      </c>
    </row>
    <row r="69" spans="1:9" ht="17.25" customHeight="1" x14ac:dyDescent="0.35">
      <c r="A69" s="8" t="s">
        <v>116</v>
      </c>
      <c r="B69" s="7" t="s">
        <v>119</v>
      </c>
      <c r="C69" s="40">
        <v>0</v>
      </c>
      <c r="D69" s="7" t="s">
        <v>37</v>
      </c>
      <c r="E69" s="40" t="str">
        <f t="shared" si="10"/>
        <v/>
      </c>
      <c r="F69" s="40" t="str">
        <f t="shared" si="11"/>
        <v/>
      </c>
      <c r="G69" s="7" t="s">
        <v>38</v>
      </c>
      <c r="H69" s="7"/>
      <c r="I69" s="7" t="s">
        <v>118</v>
      </c>
    </row>
    <row r="70" spans="1:9" ht="15.75" customHeight="1" x14ac:dyDescent="0.35"/>
    <row r="71" spans="1:9" ht="18.5" x14ac:dyDescent="0.45">
      <c r="B71" s="13" t="s">
        <v>120</v>
      </c>
      <c r="C71" s="13"/>
      <c r="D71" s="13"/>
      <c r="I71" s="14" t="s">
        <v>102</v>
      </c>
    </row>
    <row r="72" spans="1:9" ht="29" x14ac:dyDescent="0.35">
      <c r="A72" s="10" t="s">
        <v>16</v>
      </c>
      <c r="B72" s="11" t="s">
        <v>17</v>
      </c>
      <c r="C72" s="11" t="s">
        <v>18</v>
      </c>
      <c r="D72" s="10" t="s">
        <v>19</v>
      </c>
      <c r="E72" s="10" t="s">
        <v>20</v>
      </c>
      <c r="F72" s="10" t="s">
        <v>21</v>
      </c>
      <c r="G72" s="10" t="s">
        <v>22</v>
      </c>
      <c r="H72" s="74" t="s">
        <v>23</v>
      </c>
      <c r="I72" s="74" t="s">
        <v>24</v>
      </c>
    </row>
    <row r="73" spans="1:9" x14ac:dyDescent="0.35">
      <c r="A73" s="8" t="s">
        <v>121</v>
      </c>
      <c r="B73" s="7" t="s">
        <v>122</v>
      </c>
      <c r="C73" s="9">
        <v>5</v>
      </c>
      <c r="D73" s="9" t="s">
        <v>37</v>
      </c>
      <c r="E73" s="40" t="str">
        <f t="shared" ref="E73:E75" si="12">IF(D73="Earned",C73,"")</f>
        <v/>
      </c>
      <c r="F73" s="42" t="str">
        <f t="shared" ref="F73:F75" si="13">IF(D73="Planned",C73,"")</f>
        <v/>
      </c>
      <c r="G73" s="42" t="s">
        <v>38</v>
      </c>
      <c r="H73" s="110" t="s">
        <v>39</v>
      </c>
      <c r="I73" s="7" t="s">
        <v>123</v>
      </c>
    </row>
    <row r="74" spans="1:9" x14ac:dyDescent="0.35">
      <c r="A74" s="8" t="s">
        <v>121</v>
      </c>
      <c r="B74" s="7" t="s">
        <v>122</v>
      </c>
      <c r="C74" s="9">
        <v>5</v>
      </c>
      <c r="D74" s="9" t="s">
        <v>37</v>
      </c>
      <c r="E74" s="40" t="str">
        <f t="shared" si="12"/>
        <v/>
      </c>
      <c r="F74" s="42" t="str">
        <f t="shared" si="13"/>
        <v/>
      </c>
      <c r="G74" s="42" t="s">
        <v>38</v>
      </c>
      <c r="H74" s="111"/>
      <c r="I74" s="7" t="s">
        <v>123</v>
      </c>
    </row>
    <row r="75" spans="1:9" x14ac:dyDescent="0.35">
      <c r="A75" s="8" t="s">
        <v>121</v>
      </c>
      <c r="B75" s="7" t="s">
        <v>122</v>
      </c>
      <c r="C75" s="9">
        <v>5</v>
      </c>
      <c r="D75" s="9" t="s">
        <v>37</v>
      </c>
      <c r="E75" s="42" t="str">
        <f t="shared" si="12"/>
        <v/>
      </c>
      <c r="F75" s="42" t="str">
        <f t="shared" si="13"/>
        <v/>
      </c>
      <c r="G75" s="42" t="s">
        <v>38</v>
      </c>
      <c r="H75" s="112"/>
      <c r="I75" s="7" t="s">
        <v>123</v>
      </c>
    </row>
    <row r="77" spans="1:9" ht="18.5" x14ac:dyDescent="0.45">
      <c r="B77" s="13" t="s">
        <v>124</v>
      </c>
      <c r="C77" s="13"/>
      <c r="D77" s="13"/>
      <c r="I77" s="14" t="s">
        <v>102</v>
      </c>
    </row>
    <row r="78" spans="1:9" ht="29" x14ac:dyDescent="0.35">
      <c r="A78" s="10" t="s">
        <v>16</v>
      </c>
      <c r="B78" s="11" t="s">
        <v>17</v>
      </c>
      <c r="C78" s="11" t="s">
        <v>18</v>
      </c>
      <c r="D78" s="10" t="s">
        <v>19</v>
      </c>
      <c r="E78" s="10" t="s">
        <v>20</v>
      </c>
      <c r="F78" s="10" t="s">
        <v>21</v>
      </c>
      <c r="G78" s="10" t="s">
        <v>22</v>
      </c>
      <c r="H78" s="74" t="s">
        <v>23</v>
      </c>
      <c r="I78" s="74" t="s">
        <v>24</v>
      </c>
    </row>
    <row r="79" spans="1:9" x14ac:dyDescent="0.35">
      <c r="A79" s="8" t="s">
        <v>125</v>
      </c>
      <c r="B79" s="7" t="s">
        <v>126</v>
      </c>
      <c r="C79" s="40">
        <v>12</v>
      </c>
      <c r="D79" s="9" t="s">
        <v>37</v>
      </c>
      <c r="E79" s="40" t="str">
        <f>IF(D79="Earned",C79,"")</f>
        <v/>
      </c>
      <c r="F79" s="40" t="str">
        <f>IF(D79="Planned",C79,"")</f>
        <v/>
      </c>
      <c r="G79" s="40" t="s">
        <v>28</v>
      </c>
      <c r="H79" s="113" t="s">
        <v>127</v>
      </c>
      <c r="I79" s="7" t="s">
        <v>47</v>
      </c>
    </row>
    <row r="80" spans="1:9" x14ac:dyDescent="0.35">
      <c r="A80" s="8" t="s">
        <v>128</v>
      </c>
      <c r="B80" s="7" t="s">
        <v>129</v>
      </c>
      <c r="C80" s="40">
        <v>3</v>
      </c>
      <c r="D80" s="9" t="s">
        <v>37</v>
      </c>
      <c r="E80" s="40" t="str">
        <f>IF(D80="Earned",C80,"")</f>
        <v/>
      </c>
      <c r="F80" s="40" t="str">
        <f>IF(D80="Planned",C80,"")</f>
        <v/>
      </c>
      <c r="G80" s="40" t="s">
        <v>28</v>
      </c>
      <c r="H80" s="114"/>
      <c r="I80" s="7" t="s">
        <v>47</v>
      </c>
    </row>
    <row r="83" spans="1:16" x14ac:dyDescent="0.35">
      <c r="A83" s="14" t="s">
        <v>130</v>
      </c>
      <c r="B83" s="16">
        <f>SUM(E14:E81)</f>
        <v>0</v>
      </c>
      <c r="C83" s="16"/>
      <c r="D83" s="16"/>
      <c r="E83" s="14" t="s">
        <v>131</v>
      </c>
      <c r="I83" s="16">
        <f>SUM(F14:F81)</f>
        <v>0</v>
      </c>
    </row>
    <row r="84" spans="1:16" ht="18.5" x14ac:dyDescent="0.45">
      <c r="J84" s="17" t="s">
        <v>132</v>
      </c>
      <c r="K84" s="39">
        <f>SUM(B83+I83)</f>
        <v>0</v>
      </c>
    </row>
    <row r="85" spans="1:16" ht="14.5" customHeight="1" thickBot="1" x14ac:dyDescent="0.4">
      <c r="J85" s="17"/>
      <c r="K85" s="18"/>
    </row>
    <row r="86" spans="1:16" x14ac:dyDescent="0.35">
      <c r="J86" s="19" t="s">
        <v>133</v>
      </c>
      <c r="K86" s="20">
        <f>I83/30</f>
        <v>0</v>
      </c>
      <c r="L86" s="92" t="s">
        <v>134</v>
      </c>
      <c r="M86" s="93"/>
      <c r="N86" s="93"/>
      <c r="O86" s="93"/>
      <c r="P86" s="94"/>
    </row>
    <row r="87" spans="1:16" x14ac:dyDescent="0.35">
      <c r="J87" s="17"/>
      <c r="K87" s="18"/>
      <c r="L87" s="98"/>
      <c r="M87" s="99"/>
      <c r="N87" s="99"/>
      <c r="O87" s="99"/>
      <c r="P87" s="100"/>
    </row>
    <row r="88" spans="1:16" ht="18.5" x14ac:dyDescent="0.45">
      <c r="B88" s="13" t="s">
        <v>135</v>
      </c>
      <c r="C88" s="13"/>
      <c r="D88" s="13"/>
      <c r="E88" s="21" t="s">
        <v>136</v>
      </c>
      <c r="F88" s="15"/>
      <c r="G88" s="15"/>
      <c r="H88" s="15"/>
      <c r="L88" s="98"/>
      <c r="M88" s="99"/>
      <c r="N88" s="99"/>
      <c r="O88" s="99"/>
      <c r="P88" s="100"/>
    </row>
    <row r="89" spans="1:16" ht="29" x14ac:dyDescent="0.35">
      <c r="A89" s="10" t="s">
        <v>16</v>
      </c>
      <c r="B89" s="11" t="s">
        <v>17</v>
      </c>
      <c r="C89" s="11"/>
      <c r="D89" s="11"/>
      <c r="E89" s="10" t="s">
        <v>20</v>
      </c>
      <c r="F89" s="10" t="s">
        <v>21</v>
      </c>
      <c r="G89" s="10"/>
      <c r="H89" s="10"/>
      <c r="I89" s="10" t="s">
        <v>24</v>
      </c>
      <c r="L89" s="98"/>
      <c r="M89" s="99"/>
      <c r="N89" s="99"/>
      <c r="O89" s="99"/>
      <c r="P89" s="100"/>
    </row>
    <row r="90" spans="1:16" x14ac:dyDescent="0.35">
      <c r="A90" s="8"/>
      <c r="B90" s="7"/>
      <c r="C90" s="7"/>
      <c r="D90" s="9" t="s">
        <v>37</v>
      </c>
      <c r="E90" s="40" t="str">
        <f>IF(D90="Earned",C90,"")</f>
        <v/>
      </c>
      <c r="F90" s="40" t="str">
        <f>IF(D90="Planned",C90,"")</f>
        <v/>
      </c>
      <c r="G90" s="9"/>
      <c r="H90" s="9"/>
      <c r="I90" s="7" t="s">
        <v>123</v>
      </c>
      <c r="L90" s="98"/>
      <c r="M90" s="99"/>
      <c r="N90" s="99"/>
      <c r="O90" s="99"/>
      <c r="P90" s="100"/>
    </row>
    <row r="91" spans="1:16" ht="15" thickBot="1" x14ac:dyDescent="0.4">
      <c r="A91" s="8"/>
      <c r="B91" s="7"/>
      <c r="C91" s="7"/>
      <c r="D91" s="9" t="s">
        <v>37</v>
      </c>
      <c r="E91" s="40" t="str">
        <f t="shared" ref="E91:E98" si="14">IF(D91="Earned",C91,"")</f>
        <v/>
      </c>
      <c r="F91" s="40" t="str">
        <f t="shared" ref="F91:F98" si="15">IF(D91="Planned",C91,"")</f>
        <v/>
      </c>
      <c r="G91" s="9"/>
      <c r="H91" s="9"/>
      <c r="I91" s="7" t="s">
        <v>123</v>
      </c>
      <c r="L91" s="95"/>
      <c r="M91" s="96"/>
      <c r="N91" s="96"/>
      <c r="O91" s="96"/>
      <c r="P91" s="97"/>
    </row>
    <row r="92" spans="1:16" ht="14.5" customHeight="1" thickBot="1" x14ac:dyDescent="0.4">
      <c r="A92" s="8"/>
      <c r="B92" s="7"/>
      <c r="C92" s="7"/>
      <c r="D92" s="9" t="s">
        <v>37</v>
      </c>
      <c r="E92" s="40" t="str">
        <f t="shared" si="14"/>
        <v/>
      </c>
      <c r="F92" s="40" t="str">
        <f t="shared" si="15"/>
        <v/>
      </c>
      <c r="G92" s="9"/>
      <c r="H92" s="9"/>
      <c r="I92" s="7" t="s">
        <v>123</v>
      </c>
    </row>
    <row r="93" spans="1:16" x14ac:dyDescent="0.35">
      <c r="A93" s="8"/>
      <c r="B93" s="7"/>
      <c r="C93" s="7"/>
      <c r="D93" s="9" t="s">
        <v>37</v>
      </c>
      <c r="E93" s="40" t="str">
        <f t="shared" si="14"/>
        <v/>
      </c>
      <c r="F93" s="40" t="str">
        <f t="shared" si="15"/>
        <v/>
      </c>
      <c r="G93" s="9"/>
      <c r="H93" s="9"/>
      <c r="I93" s="7" t="s">
        <v>123</v>
      </c>
      <c r="L93" s="92" t="s">
        <v>137</v>
      </c>
      <c r="M93" s="93"/>
      <c r="N93" s="93"/>
      <c r="O93" s="93"/>
      <c r="P93" s="94"/>
    </row>
    <row r="94" spans="1:16" ht="15" thickBot="1" x14ac:dyDescent="0.4">
      <c r="A94" s="8"/>
      <c r="B94" s="7"/>
      <c r="C94" s="7"/>
      <c r="D94" s="9" t="s">
        <v>37</v>
      </c>
      <c r="E94" s="40" t="str">
        <f t="shared" si="14"/>
        <v/>
      </c>
      <c r="F94" s="40" t="str">
        <f t="shared" si="15"/>
        <v/>
      </c>
      <c r="G94" s="9"/>
      <c r="H94" s="9"/>
      <c r="I94" s="7" t="s">
        <v>123</v>
      </c>
      <c r="L94" s="95"/>
      <c r="M94" s="96"/>
      <c r="N94" s="96"/>
      <c r="O94" s="96"/>
      <c r="P94" s="97"/>
    </row>
    <row r="95" spans="1:16" x14ac:dyDescent="0.35">
      <c r="A95" s="8"/>
      <c r="B95" s="7"/>
      <c r="C95" s="7"/>
      <c r="D95" s="9" t="s">
        <v>37</v>
      </c>
      <c r="E95" s="40" t="str">
        <f t="shared" si="14"/>
        <v/>
      </c>
      <c r="F95" s="40" t="str">
        <f t="shared" si="15"/>
        <v/>
      </c>
      <c r="G95" s="9"/>
      <c r="H95" s="9"/>
      <c r="I95" s="7" t="s">
        <v>123</v>
      </c>
    </row>
    <row r="96" spans="1:16" x14ac:dyDescent="0.35">
      <c r="A96" s="8"/>
      <c r="B96" s="7"/>
      <c r="C96" s="7"/>
      <c r="D96" s="9" t="s">
        <v>37</v>
      </c>
      <c r="E96" s="40" t="str">
        <f t="shared" si="14"/>
        <v/>
      </c>
      <c r="F96" s="40" t="str">
        <f t="shared" si="15"/>
        <v/>
      </c>
      <c r="G96" s="9"/>
      <c r="H96" s="9"/>
      <c r="I96" s="7" t="s">
        <v>123</v>
      </c>
    </row>
    <row r="97" spans="1:9" x14ac:dyDescent="0.35">
      <c r="A97" s="8"/>
      <c r="B97" s="7"/>
      <c r="C97" s="7"/>
      <c r="D97" s="9" t="s">
        <v>37</v>
      </c>
      <c r="E97" s="40" t="str">
        <f t="shared" si="14"/>
        <v/>
      </c>
      <c r="F97" s="40" t="str">
        <f t="shared" si="15"/>
        <v/>
      </c>
      <c r="G97" s="9"/>
      <c r="H97" s="9"/>
      <c r="I97" s="7" t="s">
        <v>123</v>
      </c>
    </row>
    <row r="98" spans="1:9" x14ac:dyDescent="0.35">
      <c r="A98" s="8"/>
      <c r="B98" s="7"/>
      <c r="C98" s="7"/>
      <c r="D98" s="9" t="s">
        <v>37</v>
      </c>
      <c r="E98" s="40" t="str">
        <f t="shared" si="14"/>
        <v/>
      </c>
      <c r="F98" s="40" t="str">
        <f t="shared" si="15"/>
        <v/>
      </c>
      <c r="G98" s="9"/>
      <c r="H98" s="9"/>
      <c r="I98" s="7" t="s">
        <v>123</v>
      </c>
    </row>
  </sheetData>
  <sortState xmlns:xlrd2="http://schemas.microsoft.com/office/spreadsheetml/2017/richdata2" ref="A14:I19">
    <sortCondition descending="1" ref="I14"/>
  </sortState>
  <mergeCells count="14">
    <mergeCell ref="B1:D1"/>
    <mergeCell ref="L93:P94"/>
    <mergeCell ref="L86:P91"/>
    <mergeCell ref="I2:J2"/>
    <mergeCell ref="A9:K10"/>
    <mergeCell ref="A6:K6"/>
    <mergeCell ref="A7:K7"/>
    <mergeCell ref="A8:K8"/>
    <mergeCell ref="A5:K5"/>
    <mergeCell ref="B2:D2"/>
    <mergeCell ref="H73:H75"/>
    <mergeCell ref="H79:H80"/>
    <mergeCell ref="I36:J36"/>
    <mergeCell ref="I50:J50"/>
  </mergeCells>
  <conditionalFormatting sqref="K84">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7">
    <dataValidation type="list" allowBlank="1" showInputMessage="1" showErrorMessage="1" sqref="D24 D40 D31 D42" xr:uid="{BB30D172-D3D1-4E52-9C42-161A488C9B8C}">
      <formula1>"Please select:, Earned, Planned, N/A,"</formula1>
    </dataValidation>
    <dataValidation type="list" allowBlank="1" showInputMessage="1" showErrorMessage="1" sqref="D73:D75 D25:D30 D23 D32:D34 D38:D39 D41" xr:uid="{0EC630BB-DC7E-4EC7-B3A3-A0933FC4E20D}">
      <formula1>"Please select:, Earned, Planned, "</formula1>
    </dataValidation>
    <dataValidation type="list" allowBlank="1" showInputMessage="1" showErrorMessage="1" sqref="D14:D19" xr:uid="{468AE74D-BB20-45D5-B16E-69224096F4F4}">
      <formula1>"Please select: , Earned, Planned, "</formula1>
    </dataValidation>
    <dataValidation type="list" allowBlank="1" showInputMessage="1" showErrorMessage="1" sqref="D63:D69 D79:D80 D47:D50 D52:D58 D90:D98" xr:uid="{93C8378A-501E-4F37-89C8-C70F802E1CDD}">
      <formula1>"Please select:, Earned, Planned,"</formula1>
    </dataValidation>
    <dataValidation allowBlank="1" showErrorMessage="1" sqref="A18:A19" xr:uid="{CDE83EDB-EDCF-49E6-9214-B2EF2252495E}"/>
    <dataValidation type="list" allowBlank="1" showInputMessage="1" showErrorMessage="1" sqref="B48" xr:uid="{EBCECC99-9A02-42F4-A05A-AD9EA25EB67F}">
      <formula1>"Please select:, German A1.1-C1,  Introduction to Philosophical Ethics,  Introduction to Visual Culture,"</formula1>
    </dataValidation>
    <dataValidation type="list" allowBlank="1" showInputMessage="1" showErrorMessage="1" sqref="B47" xr:uid="{3F0621A3-D00E-4457-A556-871FC8288B1A}">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73F14068-C5FA-4EDD-9570-BD7FA59143FC}">
          <x14:formula1>
            <xm:f>Lists!$B$26:$B$30</xm:f>
          </x14:formula1>
          <xm:sqref>B42</xm:sqref>
        </x14:dataValidation>
        <x14:dataValidation type="list" allowBlank="1" showInputMessage="1" showErrorMessage="1" xr:uid="{AA0D5A79-89EC-4EDE-A6A5-40117F8CD038}">
          <x14:formula1>
            <xm:f>Lists!$B$2:$B$25</xm:f>
          </x14:formula1>
          <xm:sqref>B18</xm:sqref>
        </x14:dataValidation>
        <x14:dataValidation type="list" allowBlank="1" showInputMessage="1" showErrorMessage="1" xr:uid="{A42D2E74-7CD9-4AE8-80CA-46C5F266D4B9}">
          <x14:formula1>
            <xm:f>Lists!$D$2:$D$25</xm:f>
          </x14:formula1>
          <xm:sqref>B19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66D81-E7BF-453C-B0B8-ACB036FB2EC4}">
  <dimension ref="A1:I29"/>
  <sheetViews>
    <sheetView topLeftCell="A7" workbookViewId="0">
      <selection activeCell="G18" sqref="G18"/>
    </sheetView>
  </sheetViews>
  <sheetFormatPr defaultRowHeight="14.5" x14ac:dyDescent="0.35"/>
  <cols>
    <col min="1" max="1" width="12.54296875" customWidth="1"/>
    <col min="2" max="2" width="35.453125" customWidth="1"/>
    <col min="3" max="3" width="9.1796875" customWidth="1"/>
    <col min="4" max="4" width="38.81640625" customWidth="1"/>
    <col min="6" max="6" width="10.81640625" customWidth="1"/>
    <col min="8" max="8" width="14.54296875" customWidth="1"/>
    <col min="9" max="9" width="9.54296875" customWidth="1"/>
  </cols>
  <sheetData>
    <row r="1" spans="1:9" x14ac:dyDescent="0.35">
      <c r="A1" t="s">
        <v>138</v>
      </c>
      <c r="B1" t="s">
        <v>139</v>
      </c>
      <c r="C1" t="s">
        <v>140</v>
      </c>
      <c r="D1" t="s">
        <v>141</v>
      </c>
      <c r="F1" t="s">
        <v>142</v>
      </c>
      <c r="H1" t="s">
        <v>143</v>
      </c>
      <c r="I1" t="s">
        <v>144</v>
      </c>
    </row>
    <row r="2" spans="1:9" x14ac:dyDescent="0.35">
      <c r="A2" t="s">
        <v>145</v>
      </c>
      <c r="B2" t="s">
        <v>37</v>
      </c>
      <c r="C2" t="s">
        <v>145</v>
      </c>
      <c r="D2" t="s">
        <v>37</v>
      </c>
      <c r="F2" t="s">
        <v>146</v>
      </c>
      <c r="H2" t="s">
        <v>147</v>
      </c>
      <c r="I2" t="s">
        <v>147</v>
      </c>
    </row>
    <row r="3" spans="1:9" x14ac:dyDescent="0.35">
      <c r="A3" t="s">
        <v>148</v>
      </c>
      <c r="B3" t="s">
        <v>149</v>
      </c>
      <c r="C3" t="s">
        <v>150</v>
      </c>
      <c r="D3" t="s">
        <v>151</v>
      </c>
      <c r="F3" t="s">
        <v>152</v>
      </c>
      <c r="H3" t="s">
        <v>153</v>
      </c>
      <c r="I3" t="s">
        <v>153</v>
      </c>
    </row>
    <row r="4" spans="1:9" x14ac:dyDescent="0.35">
      <c r="A4" t="s">
        <v>154</v>
      </c>
      <c r="B4" t="s">
        <v>155</v>
      </c>
      <c r="C4" t="s">
        <v>156</v>
      </c>
      <c r="D4" t="s">
        <v>157</v>
      </c>
      <c r="F4" t="s">
        <v>158</v>
      </c>
      <c r="H4" t="s">
        <v>159</v>
      </c>
      <c r="I4" t="s">
        <v>159</v>
      </c>
    </row>
    <row r="5" spans="1:9" x14ac:dyDescent="0.35">
      <c r="A5" t="s">
        <v>160</v>
      </c>
      <c r="B5" t="s">
        <v>161</v>
      </c>
      <c r="C5" s="88" t="s">
        <v>162</v>
      </c>
      <c r="D5" s="89" t="s">
        <v>163</v>
      </c>
      <c r="F5" t="s">
        <v>164</v>
      </c>
      <c r="H5" t="s">
        <v>165</v>
      </c>
      <c r="I5" t="s">
        <v>165</v>
      </c>
    </row>
    <row r="6" spans="1:9" x14ac:dyDescent="0.35">
      <c r="A6" s="70" t="s">
        <v>166</v>
      </c>
      <c r="B6" s="70" t="s">
        <v>167</v>
      </c>
      <c r="C6" t="s">
        <v>168</v>
      </c>
      <c r="D6" t="s">
        <v>169</v>
      </c>
      <c r="F6" t="s">
        <v>159</v>
      </c>
    </row>
    <row r="7" spans="1:9" x14ac:dyDescent="0.35">
      <c r="A7" t="s">
        <v>170</v>
      </c>
      <c r="B7" t="s">
        <v>171</v>
      </c>
      <c r="C7" t="s">
        <v>172</v>
      </c>
      <c r="D7" t="s">
        <v>173</v>
      </c>
      <c r="F7" t="s">
        <v>165</v>
      </c>
    </row>
    <row r="8" spans="1:9" ht="29" x14ac:dyDescent="0.35">
      <c r="A8" t="s">
        <v>174</v>
      </c>
      <c r="B8" s="84" t="s">
        <v>175</v>
      </c>
      <c r="C8" s="89" t="s">
        <v>176</v>
      </c>
      <c r="D8" s="89" t="s">
        <v>177</v>
      </c>
      <c r="F8" t="s">
        <v>178</v>
      </c>
    </row>
    <row r="9" spans="1:9" x14ac:dyDescent="0.35">
      <c r="A9" s="70" t="s">
        <v>179</v>
      </c>
      <c r="B9" s="70" t="s">
        <v>180</v>
      </c>
      <c r="C9" t="s">
        <v>181</v>
      </c>
      <c r="D9" t="s">
        <v>182</v>
      </c>
      <c r="F9" t="s">
        <v>183</v>
      </c>
    </row>
    <row r="10" spans="1:9" x14ac:dyDescent="0.35">
      <c r="A10" t="s">
        <v>184</v>
      </c>
      <c r="B10" t="s">
        <v>185</v>
      </c>
      <c r="C10" t="s">
        <v>186</v>
      </c>
      <c r="D10" t="s">
        <v>187</v>
      </c>
      <c r="F10" t="s">
        <v>188</v>
      </c>
    </row>
    <row r="11" spans="1:9" ht="29" x14ac:dyDescent="0.35">
      <c r="A11" t="s">
        <v>189</v>
      </c>
      <c r="B11" s="84" t="s">
        <v>190</v>
      </c>
      <c r="C11" t="s">
        <v>191</v>
      </c>
      <c r="D11" s="84" t="s">
        <v>192</v>
      </c>
    </row>
    <row r="12" spans="1:9" x14ac:dyDescent="0.35">
      <c r="A12" s="70" t="s">
        <v>193</v>
      </c>
      <c r="B12" s="70" t="s">
        <v>194</v>
      </c>
      <c r="C12" t="s">
        <v>195</v>
      </c>
      <c r="D12" t="s">
        <v>196</v>
      </c>
    </row>
    <row r="13" spans="1:9" x14ac:dyDescent="0.35">
      <c r="A13" s="70" t="s">
        <v>197</v>
      </c>
      <c r="B13" s="70" t="s">
        <v>198</v>
      </c>
      <c r="C13" t="s">
        <v>199</v>
      </c>
      <c r="D13" t="s">
        <v>200</v>
      </c>
    </row>
    <row r="14" spans="1:9" x14ac:dyDescent="0.35">
      <c r="A14" t="s">
        <v>201</v>
      </c>
      <c r="B14" t="s">
        <v>202</v>
      </c>
      <c r="C14" s="89" t="s">
        <v>203</v>
      </c>
      <c r="D14" s="89" t="s">
        <v>204</v>
      </c>
    </row>
    <row r="15" spans="1:9" x14ac:dyDescent="0.35">
      <c r="C15" t="s">
        <v>205</v>
      </c>
      <c r="D15" t="s">
        <v>206</v>
      </c>
    </row>
    <row r="16" spans="1:9" x14ac:dyDescent="0.35">
      <c r="A16" s="71"/>
      <c r="B16" s="71"/>
      <c r="C16" t="s">
        <v>207</v>
      </c>
      <c r="D16" t="s">
        <v>208</v>
      </c>
    </row>
    <row r="17" spans="1:4" x14ac:dyDescent="0.35">
      <c r="C17" s="70" t="s">
        <v>209</v>
      </c>
      <c r="D17" s="70" t="s">
        <v>210</v>
      </c>
    </row>
    <row r="18" spans="1:4" x14ac:dyDescent="0.35">
      <c r="C18" t="s">
        <v>211</v>
      </c>
      <c r="D18" t="s">
        <v>212</v>
      </c>
    </row>
    <row r="25" spans="1:4" x14ac:dyDescent="0.35">
      <c r="A25" t="s">
        <v>213</v>
      </c>
    </row>
    <row r="26" spans="1:4" x14ac:dyDescent="0.35">
      <c r="A26" t="s">
        <v>214</v>
      </c>
      <c r="B26" t="s">
        <v>27</v>
      </c>
    </row>
    <row r="27" spans="1:4" x14ac:dyDescent="0.35">
      <c r="A27" t="s">
        <v>215</v>
      </c>
      <c r="B27" s="85" t="s">
        <v>216</v>
      </c>
    </row>
    <row r="28" spans="1:4" x14ac:dyDescent="0.35">
      <c r="A28" t="s">
        <v>217</v>
      </c>
      <c r="B28" t="s">
        <v>218</v>
      </c>
    </row>
    <row r="29" spans="1:4" x14ac:dyDescent="0.35">
      <c r="A29" t="s">
        <v>219</v>
      </c>
      <c r="B29" t="s">
        <v>220</v>
      </c>
    </row>
  </sheetData>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40DB-BDCF-4242-9A64-D51404E1CDA7}">
  <dimension ref="A1:J25"/>
  <sheetViews>
    <sheetView zoomScale="90" zoomScaleNormal="90" workbookViewId="0">
      <selection activeCell="H14" sqref="H14"/>
    </sheetView>
  </sheetViews>
  <sheetFormatPr defaultRowHeight="14.5" x14ac:dyDescent="0.35"/>
  <cols>
    <col min="1" max="1" width="17.81640625" customWidth="1"/>
    <col min="2" max="2" width="39" customWidth="1"/>
    <col min="5" max="5" width="12.1796875" customWidth="1"/>
    <col min="7" max="7" width="32.1796875" customWidth="1"/>
  </cols>
  <sheetData>
    <row r="1" spans="1:5" ht="18.5" x14ac:dyDescent="0.45">
      <c r="A1" s="116" t="s">
        <v>221</v>
      </c>
      <c r="B1" s="116"/>
      <c r="C1" s="116"/>
      <c r="D1" s="116"/>
      <c r="E1" s="116"/>
    </row>
    <row r="2" spans="1:5" x14ac:dyDescent="0.35">
      <c r="A2" s="14" t="s">
        <v>222</v>
      </c>
      <c r="B2" s="14" t="s">
        <v>223</v>
      </c>
      <c r="C2" s="14" t="s">
        <v>18</v>
      </c>
      <c r="D2" s="14" t="s">
        <v>22</v>
      </c>
      <c r="E2" s="14" t="s">
        <v>24</v>
      </c>
    </row>
    <row r="3" spans="1:5" x14ac:dyDescent="0.35">
      <c r="A3" s="55" t="str">
        <f>'Study Plan'!A16</f>
        <v>CH-120</v>
      </c>
      <c r="B3" s="49" t="str">
        <f>'Study Plan'!B16</f>
        <v>General &amp; Inorganic Chemistry</v>
      </c>
      <c r="C3" s="49">
        <v>7.5</v>
      </c>
      <c r="D3" s="49" t="s">
        <v>28</v>
      </c>
      <c r="E3" s="49" t="s">
        <v>29</v>
      </c>
    </row>
    <row r="4" spans="1:5" x14ac:dyDescent="0.35">
      <c r="A4" s="55" t="str">
        <f>'Study Plan'!A14</f>
        <v>CH-100</v>
      </c>
      <c r="B4" s="49" t="str">
        <f>'Study Plan'!B14</f>
        <v>General Biochemistry</v>
      </c>
      <c r="C4" s="49">
        <v>7.5</v>
      </c>
      <c r="D4" s="49" t="s">
        <v>28</v>
      </c>
      <c r="E4" s="49" t="s">
        <v>29</v>
      </c>
    </row>
    <row r="5" spans="1:5" x14ac:dyDescent="0.35">
      <c r="A5" s="50" t="str">
        <f>'Study Plan'!A18</f>
        <v>CH-XXX</v>
      </c>
      <c r="B5" s="50" t="str">
        <f>'Study Plan'!B18</f>
        <v>Please select:</v>
      </c>
      <c r="C5" s="51">
        <v>7.5</v>
      </c>
      <c r="D5" s="51" t="s">
        <v>38</v>
      </c>
      <c r="E5" s="51" t="s">
        <v>29</v>
      </c>
    </row>
    <row r="6" spans="1:5" x14ac:dyDescent="0.35">
      <c r="A6" s="55" t="str">
        <f>'Study Plan'!A17</f>
        <v>CH-111</v>
      </c>
      <c r="B6" s="49" t="str">
        <f>'Study Plan'!B17</f>
        <v>General Organic Chemistry</v>
      </c>
      <c r="C6" s="49">
        <v>7.5</v>
      </c>
      <c r="D6" s="49" t="s">
        <v>28</v>
      </c>
      <c r="E6" s="49" t="s">
        <v>32</v>
      </c>
    </row>
    <row r="7" spans="1:5" x14ac:dyDescent="0.35">
      <c r="A7" s="55" t="str">
        <f>'Study Plan'!A15</f>
        <v>CH-103</v>
      </c>
      <c r="B7" s="49" t="str">
        <f>'Study Plan'!B15</f>
        <v>General Molecular and Cellular Biology</v>
      </c>
      <c r="C7" s="49">
        <v>7.5</v>
      </c>
      <c r="D7" s="49" t="s">
        <v>28</v>
      </c>
      <c r="E7" s="49" t="s">
        <v>32</v>
      </c>
    </row>
    <row r="8" spans="1:5" x14ac:dyDescent="0.35">
      <c r="A8" s="50" t="str">
        <f>'Study Plan'!A19</f>
        <v>CH-XXX</v>
      </c>
      <c r="B8" s="50" t="str">
        <f>'Study Plan'!B19</f>
        <v>Please select:</v>
      </c>
      <c r="C8" s="51">
        <v>7.5</v>
      </c>
      <c r="D8" s="51" t="s">
        <v>38</v>
      </c>
      <c r="E8" s="51" t="s">
        <v>32</v>
      </c>
    </row>
    <row r="10" spans="1:5" x14ac:dyDescent="0.35">
      <c r="A10" t="s">
        <v>224</v>
      </c>
      <c r="D10" s="52" t="str">
        <f>IF((A5="CH-132")*(A8="CH-133"),"Earth Sciences",IF((A5="CH-140")*(A8="CH-141"),"Physics",IF((A5="CH-210")*(A8="CH-211"),"ECE",IF((A5="CH-221")*(A8="CH-222"),"RIS",IF((A5="CH-241")*(A8="CH-240"),"IEM",IF((A5="CH-330")*(A8="CH-331"),"IRPH",IF((A5="CH-340")*(A8="CH-341"),"ISCP",IF((A5="SUS-101")*(A8="SUS-102"),"Sustainability",IF((A5="CH-700")*(A8="CH-701"),"Data Science","NONE")))))))))</f>
        <v>NONE</v>
      </c>
    </row>
    <row r="12" spans="1:5" x14ac:dyDescent="0.35">
      <c r="A12" t="s">
        <v>225</v>
      </c>
      <c r="D12" s="52" t="str">
        <f>IF(A5="CH-330","IRPH, BCCB or CBT",IF(A5="CH-340","ISCP, BCCB or CBT","BCCB or CBT"))</f>
        <v>BCCB or CBT</v>
      </c>
    </row>
    <row r="14" spans="1:5" x14ac:dyDescent="0.35">
      <c r="A14" t="s">
        <v>226</v>
      </c>
      <c r="D14" s="52" t="str">
        <f>IF((A5="CH-330")*(A8="CH-331"),"IRPH, BCCB or MCCB",IF((A5="CH-340")*(A8="CH-341"),"ISCP, BCCB or MCCB","BCCB or MCCB"))</f>
        <v>BCCB or MCCB</v>
      </c>
    </row>
    <row r="17" spans="1:10" ht="18.5" x14ac:dyDescent="0.45">
      <c r="A17" s="116" t="s">
        <v>227</v>
      </c>
      <c r="B17" s="116"/>
      <c r="C17" s="116"/>
      <c r="D17" s="116"/>
      <c r="E17" s="116"/>
    </row>
    <row r="18" spans="1:10" x14ac:dyDescent="0.35">
      <c r="A18" s="14" t="s">
        <v>222</v>
      </c>
      <c r="B18" s="14" t="s">
        <v>223</v>
      </c>
      <c r="C18" s="14" t="s">
        <v>18</v>
      </c>
      <c r="D18" s="14" t="s">
        <v>22</v>
      </c>
      <c r="E18" s="14" t="s">
        <v>24</v>
      </c>
    </row>
    <row r="19" spans="1:10" x14ac:dyDescent="0.35">
      <c r="A19" s="56" t="str">
        <f>'Study Plan'!A38</f>
        <v>CTMS-MET-07</v>
      </c>
      <c r="B19" s="57" t="str">
        <f>'Study Plan'!B38</f>
        <v xml:space="preserve">Mathematical Concepts for the Sciences </v>
      </c>
      <c r="C19" s="42">
        <v>5</v>
      </c>
      <c r="D19" s="40" t="s">
        <v>28</v>
      </c>
      <c r="E19" s="7" t="s">
        <v>29</v>
      </c>
      <c r="J19" s="53"/>
    </row>
    <row r="20" spans="1:10" x14ac:dyDescent="0.35">
      <c r="A20" s="56" t="str">
        <f>'Study Plan'!A39</f>
        <v>CTMS-MET-17</v>
      </c>
      <c r="B20" s="57" t="str">
        <f>'Study Plan'!B39</f>
        <v>Physics for the Natural Sciences</v>
      </c>
      <c r="C20" s="42">
        <v>5</v>
      </c>
      <c r="D20" s="40" t="s">
        <v>28</v>
      </c>
      <c r="E20" s="7" t="s">
        <v>32</v>
      </c>
    </row>
    <row r="22" spans="1:10" ht="18.5" x14ac:dyDescent="0.45">
      <c r="A22" s="116" t="s">
        <v>81</v>
      </c>
      <c r="B22" s="116"/>
      <c r="C22" s="116"/>
      <c r="D22" s="116"/>
      <c r="E22" s="116"/>
    </row>
    <row r="23" spans="1:10" x14ac:dyDescent="0.35">
      <c r="A23" s="14" t="s">
        <v>222</v>
      </c>
      <c r="B23" s="14" t="s">
        <v>223</v>
      </c>
      <c r="C23" s="14" t="s">
        <v>18</v>
      </c>
      <c r="D23" s="14" t="s">
        <v>22</v>
      </c>
      <c r="E23" s="14" t="s">
        <v>24</v>
      </c>
    </row>
    <row r="24" spans="1:10" ht="29" x14ac:dyDescent="0.35">
      <c r="A24" s="58" t="str">
        <f>'Study Plan'!A47</f>
        <v>CTLA-GER-XX/ CTHU-HUM-XXX</v>
      </c>
      <c r="B24" s="58" t="str">
        <f>'Study Plan'!B47</f>
        <v>Please select:</v>
      </c>
      <c r="C24" s="59">
        <v>2.5</v>
      </c>
      <c r="D24" s="59" t="s">
        <v>38</v>
      </c>
      <c r="E24" s="60" t="s">
        <v>29</v>
      </c>
    </row>
    <row r="25" spans="1:10" ht="29" x14ac:dyDescent="0.35">
      <c r="A25" s="58" t="str">
        <f>'Study Plan'!A48</f>
        <v>CTLA-GER-XX/ CTHU-HUM-XXX</v>
      </c>
      <c r="B25" s="58" t="str">
        <f>'Study Plan'!B48</f>
        <v>Please select:</v>
      </c>
      <c r="C25" s="59">
        <v>2.5</v>
      </c>
      <c r="D25" s="59" t="s">
        <v>38</v>
      </c>
      <c r="E25" s="60" t="s">
        <v>32</v>
      </c>
    </row>
  </sheetData>
  <mergeCells count="3">
    <mergeCell ref="A1:E1"/>
    <mergeCell ref="A17:E17"/>
    <mergeCell ref="A22:E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8AB36-2035-4C62-BC1A-21DDC14D0E04}">
  <dimension ref="A1:B12"/>
  <sheetViews>
    <sheetView workbookViewId="0">
      <selection activeCell="B3" sqref="B3"/>
    </sheetView>
  </sheetViews>
  <sheetFormatPr defaultRowHeight="14.5" x14ac:dyDescent="0.35"/>
  <cols>
    <col min="1" max="1" width="12.1796875" customWidth="1"/>
    <col min="2" max="2" width="13.81640625" customWidth="1"/>
  </cols>
  <sheetData>
    <row r="1" spans="1:2" x14ac:dyDescent="0.35">
      <c r="A1" t="s">
        <v>24</v>
      </c>
      <c r="B1" t="s">
        <v>228</v>
      </c>
    </row>
    <row r="3" spans="1:2" x14ac:dyDescent="0.35">
      <c r="A3" s="43" t="s">
        <v>29</v>
      </c>
      <c r="B3" s="43">
        <f>SUMIF('Study Plan'!I$14:I$80, A3, 'Study Plan'!C$14:C$80)</f>
        <v>30</v>
      </c>
    </row>
    <row r="4" spans="1:2" x14ac:dyDescent="0.35">
      <c r="A4" s="43" t="s">
        <v>32</v>
      </c>
      <c r="B4" s="43">
        <f>SUMIF('Study Plan'!I$14:I$80, A4, 'Study Plan'!C$14:C$80)</f>
        <v>30</v>
      </c>
    </row>
    <row r="5" spans="1:2" x14ac:dyDescent="0.35">
      <c r="A5" s="43" t="s">
        <v>229</v>
      </c>
      <c r="B5" s="43">
        <f>SUMIF('Study Plan'!I$14:I$80, A5, 'Study Plan'!C$14:C$80)</f>
        <v>0</v>
      </c>
    </row>
    <row r="6" spans="1:2" x14ac:dyDescent="0.35">
      <c r="A6" s="43" t="s">
        <v>230</v>
      </c>
      <c r="B6" s="43">
        <f>SUMIF('Study Plan'!I$14:I$80, A6, 'Study Plan'!C$14:C$80)</f>
        <v>0</v>
      </c>
    </row>
    <row r="7" spans="1:2" x14ac:dyDescent="0.35">
      <c r="A7" s="43" t="s">
        <v>231</v>
      </c>
      <c r="B7" s="43">
        <f>SUMIF('Study Plan'!I$14:I$80, A7, 'Study Plan'!C$14:C$80)</f>
        <v>0</v>
      </c>
    </row>
    <row r="8" spans="1:2" x14ac:dyDescent="0.35">
      <c r="A8" s="43" t="s">
        <v>232</v>
      </c>
      <c r="B8" s="43">
        <f>SUMIF('Study Plan'!I$14:I$80, A8, 'Study Plan'!C$14:C$80)</f>
        <v>0</v>
      </c>
    </row>
    <row r="9" spans="1:2" x14ac:dyDescent="0.35">
      <c r="A9" s="43" t="s">
        <v>233</v>
      </c>
      <c r="B9" s="43">
        <f>SUMIF('Study Plan'!I$14:I$80, A9, 'Study Plan'!C$14:C$80)</f>
        <v>0</v>
      </c>
    </row>
    <row r="10" spans="1:2" x14ac:dyDescent="0.35">
      <c r="A10" s="43" t="s">
        <v>234</v>
      </c>
      <c r="B10" s="43">
        <f>SUMIF('Study Plan'!I$14:I$80, A10, 'Study Plan'!C$14:C$80)</f>
        <v>0</v>
      </c>
    </row>
    <row r="11" spans="1:2" ht="15" thickBot="1" x14ac:dyDescent="0.4">
      <c r="A11" s="44"/>
      <c r="B11" s="44"/>
    </row>
    <row r="12" spans="1:2" x14ac:dyDescent="0.35">
      <c r="A12" t="s">
        <v>235</v>
      </c>
      <c r="B12">
        <f>SUM(B3:B10)</f>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sqref="A1:D1"/>
    </sheetView>
  </sheetViews>
  <sheetFormatPr defaultRowHeight="14.5" x14ac:dyDescent="0.35"/>
  <cols>
    <col min="1" max="1" width="21.54296875" customWidth="1"/>
    <col min="2" max="2" width="25.81640625" customWidth="1"/>
    <col min="3" max="3" width="9.1796875" customWidth="1"/>
    <col min="4" max="4" width="35.453125" customWidth="1"/>
    <col min="5" max="5" width="8.1796875" customWidth="1"/>
    <col min="8" max="8" width="43.453125" customWidth="1"/>
  </cols>
  <sheetData>
    <row r="1" spans="1:5" ht="18.5" x14ac:dyDescent="0.45">
      <c r="A1" s="116" t="s">
        <v>236</v>
      </c>
      <c r="B1" s="116"/>
      <c r="C1" s="116"/>
      <c r="D1" s="116"/>
    </row>
    <row r="2" spans="1:5" ht="18.5" x14ac:dyDescent="0.45">
      <c r="A2" s="13"/>
      <c r="B2" s="13"/>
      <c r="C2" s="13"/>
      <c r="D2" s="13"/>
    </row>
    <row r="4" spans="1:5" x14ac:dyDescent="0.35">
      <c r="A4" s="14" t="s">
        <v>237</v>
      </c>
      <c r="B4" s="14" t="s">
        <v>238</v>
      </c>
    </row>
    <row r="5" spans="1:5" ht="42" customHeight="1" x14ac:dyDescent="0.35">
      <c r="A5" s="25" t="s">
        <v>222</v>
      </c>
      <c r="B5" s="25" t="s">
        <v>223</v>
      </c>
      <c r="C5" s="26" t="s">
        <v>21</v>
      </c>
      <c r="D5" s="26" t="s">
        <v>239</v>
      </c>
      <c r="E5" s="26" t="s">
        <v>240</v>
      </c>
    </row>
    <row r="6" spans="1:5" x14ac:dyDescent="0.35">
      <c r="A6" s="8"/>
      <c r="B6" s="8"/>
      <c r="C6" s="40"/>
      <c r="D6" s="8"/>
      <c r="E6" s="8"/>
    </row>
    <row r="7" spans="1:5" x14ac:dyDescent="0.35">
      <c r="A7" s="8"/>
      <c r="B7" s="8"/>
      <c r="C7" s="40"/>
      <c r="D7" s="8"/>
      <c r="E7" s="8"/>
    </row>
    <row r="8" spans="1:5" x14ac:dyDescent="0.35">
      <c r="A8" s="8"/>
      <c r="B8" s="8"/>
      <c r="C8" s="40"/>
      <c r="D8" s="8"/>
      <c r="E8" s="8"/>
    </row>
    <row r="9" spans="1:5" x14ac:dyDescent="0.35">
      <c r="A9" s="8"/>
      <c r="B9" s="8"/>
      <c r="C9" s="40"/>
      <c r="D9" s="8"/>
      <c r="E9" s="8"/>
    </row>
    <row r="10" spans="1:5" x14ac:dyDescent="0.35">
      <c r="A10" s="8"/>
      <c r="B10" s="8"/>
      <c r="C10" s="40"/>
      <c r="D10" s="8"/>
      <c r="E10" s="8"/>
    </row>
    <row r="11" spans="1:5" x14ac:dyDescent="0.35">
      <c r="A11" s="8"/>
      <c r="B11" s="8"/>
      <c r="C11" s="40"/>
      <c r="D11" s="8"/>
      <c r="E11" s="8"/>
    </row>
    <row r="12" spans="1:5" x14ac:dyDescent="0.35">
      <c r="A12" s="8"/>
      <c r="B12" s="8"/>
      <c r="C12" s="40"/>
      <c r="D12" s="8"/>
      <c r="E12" s="8"/>
    </row>
    <row r="13" spans="1:5" x14ac:dyDescent="0.35">
      <c r="A13" s="8"/>
      <c r="B13" s="8"/>
      <c r="C13" s="40"/>
      <c r="D13" s="8"/>
      <c r="E13" s="8"/>
    </row>
    <row r="14" spans="1:5" x14ac:dyDescent="0.35">
      <c r="A14" s="8"/>
      <c r="B14" s="8"/>
      <c r="C14" s="40"/>
      <c r="D14" s="8"/>
      <c r="E14" s="8"/>
    </row>
    <row r="15" spans="1:5" x14ac:dyDescent="0.35">
      <c r="A15" s="8"/>
      <c r="B15" s="8"/>
      <c r="C15" s="40"/>
      <c r="D15" s="8"/>
      <c r="E15" s="8"/>
    </row>
    <row r="16" spans="1:5" x14ac:dyDescent="0.35">
      <c r="A16" s="8"/>
      <c r="B16" s="8"/>
      <c r="C16" s="40"/>
      <c r="D16" s="8"/>
      <c r="E16" s="8"/>
    </row>
    <row r="17" spans="1:5" x14ac:dyDescent="0.35">
      <c r="A17" s="8"/>
      <c r="B17" s="8"/>
      <c r="C17" s="40"/>
      <c r="D17" s="8"/>
      <c r="E17" s="8"/>
    </row>
    <row r="18" spans="1:5" x14ac:dyDescent="0.35">
      <c r="A18" s="8"/>
      <c r="B18" s="8"/>
      <c r="C18" s="40"/>
      <c r="D18" s="8"/>
      <c r="E18" s="8"/>
    </row>
    <row r="19" spans="1:5" x14ac:dyDescent="0.35">
      <c r="A19" s="8"/>
      <c r="B19" s="8"/>
      <c r="C19" s="40"/>
      <c r="D19" s="8"/>
      <c r="E19" s="8"/>
    </row>
    <row r="21" spans="1:5" x14ac:dyDescent="0.35">
      <c r="B21" s="14" t="s">
        <v>241</v>
      </c>
      <c r="C21" s="28">
        <f>SUM(C6:C19)</f>
        <v>0</v>
      </c>
    </row>
    <row r="24" spans="1:5" x14ac:dyDescent="0.35">
      <c r="A24" s="14" t="s">
        <v>242</v>
      </c>
      <c r="B24" s="14" t="s">
        <v>238</v>
      </c>
    </row>
    <row r="25" spans="1:5" ht="43.4" customHeight="1" x14ac:dyDescent="0.35">
      <c r="A25" s="25" t="s">
        <v>222</v>
      </c>
      <c r="B25" s="25" t="s">
        <v>243</v>
      </c>
      <c r="C25" s="26" t="s">
        <v>21</v>
      </c>
      <c r="D25" s="26" t="s">
        <v>239</v>
      </c>
      <c r="E25" s="26" t="s">
        <v>240</v>
      </c>
    </row>
    <row r="26" spans="1:5" x14ac:dyDescent="0.35">
      <c r="A26" s="8"/>
      <c r="B26" s="8"/>
      <c r="C26" s="40"/>
      <c r="D26" s="8"/>
      <c r="E26" s="8"/>
    </row>
    <row r="27" spans="1:5" x14ac:dyDescent="0.35">
      <c r="A27" s="8"/>
      <c r="B27" s="8"/>
      <c r="C27" s="40"/>
      <c r="D27" s="8"/>
      <c r="E27" s="8"/>
    </row>
    <row r="28" spans="1:5" x14ac:dyDescent="0.35">
      <c r="A28" s="8"/>
      <c r="B28" s="8"/>
      <c r="C28" s="40"/>
      <c r="D28" s="8"/>
      <c r="E28" s="8"/>
    </row>
    <row r="29" spans="1:5" x14ac:dyDescent="0.35">
      <c r="A29" s="8"/>
      <c r="B29" s="8"/>
      <c r="C29" s="40"/>
      <c r="D29" s="8"/>
      <c r="E29" s="8"/>
    </row>
    <row r="30" spans="1:5" x14ac:dyDescent="0.35">
      <c r="A30" s="8"/>
      <c r="B30" s="8"/>
      <c r="C30" s="40"/>
      <c r="D30" s="8"/>
      <c r="E30" s="8"/>
    </row>
    <row r="31" spans="1:5" x14ac:dyDescent="0.35">
      <c r="A31" s="8"/>
      <c r="B31" s="8"/>
      <c r="C31" s="40"/>
      <c r="D31" s="8"/>
      <c r="E31" s="8"/>
    </row>
    <row r="32" spans="1:5" x14ac:dyDescent="0.35">
      <c r="A32" s="8"/>
      <c r="B32" s="8"/>
      <c r="C32" s="40"/>
      <c r="D32" s="8"/>
      <c r="E32" s="8"/>
    </row>
    <row r="33" spans="1:5" x14ac:dyDescent="0.35">
      <c r="A33" s="8"/>
      <c r="B33" s="8"/>
      <c r="C33" s="40"/>
      <c r="D33" s="8"/>
      <c r="E33" s="8"/>
    </row>
    <row r="34" spans="1:5" x14ac:dyDescent="0.35">
      <c r="A34" s="8"/>
      <c r="B34" s="8"/>
      <c r="C34" s="40"/>
      <c r="D34" s="8"/>
      <c r="E34" s="8"/>
    </row>
    <row r="35" spans="1:5" x14ac:dyDescent="0.35">
      <c r="A35" s="8"/>
      <c r="B35" s="8"/>
      <c r="C35" s="40"/>
      <c r="D35" s="8"/>
      <c r="E35" s="8"/>
    </row>
    <row r="36" spans="1:5" x14ac:dyDescent="0.35">
      <c r="A36" s="8"/>
      <c r="B36" s="8"/>
      <c r="C36" s="40"/>
      <c r="D36" s="8"/>
      <c r="E36" s="8"/>
    </row>
    <row r="37" spans="1:5" x14ac:dyDescent="0.35">
      <c r="A37" s="8"/>
      <c r="B37" s="8"/>
      <c r="C37" s="40"/>
      <c r="D37" s="8"/>
      <c r="E37" s="8"/>
    </row>
    <row r="38" spans="1:5" x14ac:dyDescent="0.35">
      <c r="A38" s="8"/>
      <c r="B38" s="8"/>
      <c r="C38" s="40"/>
      <c r="D38" s="8"/>
      <c r="E38" s="8"/>
    </row>
    <row r="39" spans="1:5" x14ac:dyDescent="0.35">
      <c r="A39" s="8"/>
      <c r="B39" s="8"/>
      <c r="C39" s="40"/>
      <c r="D39" s="8"/>
      <c r="E39" s="8"/>
    </row>
    <row r="41" spans="1:5" x14ac:dyDescent="0.35">
      <c r="B41" s="14" t="s">
        <v>244</v>
      </c>
      <c r="C41" s="28">
        <f>SUM(C26:C39)</f>
        <v>0</v>
      </c>
    </row>
    <row r="42" spans="1:5" x14ac:dyDescent="0.35">
      <c r="C42" s="28"/>
    </row>
    <row r="43" spans="1:5" x14ac:dyDescent="0.35">
      <c r="B43" s="14" t="s">
        <v>245</v>
      </c>
      <c r="C43" s="28">
        <f>C21+C41</f>
        <v>0</v>
      </c>
      <c r="D43" s="27" t="s">
        <v>246</v>
      </c>
      <c r="E43" s="28">
        <f>'Study Plan'!$B$83+'Extension Semesters'!C43</f>
        <v>0</v>
      </c>
    </row>
    <row r="45" spans="1:5" ht="15" thickBot="1" x14ac:dyDescent="0.4"/>
    <row r="46" spans="1:5" x14ac:dyDescent="0.35">
      <c r="A46" s="30"/>
      <c r="B46" s="31"/>
      <c r="C46" s="31"/>
      <c r="D46" s="31"/>
      <c r="E46" s="32"/>
    </row>
    <row r="47" spans="1:5" ht="15" thickBot="1" x14ac:dyDescent="0.4">
      <c r="A47" s="33" t="s">
        <v>247</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F21FDB-E53B-4015-89C3-510BD781E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8972d-6d46-4074-a72f-dd9edcc01ebb"/>
    <ds:schemaRef ds:uri="05874585-1011-4c02-bdbc-8de0eed468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560420-30C5-4B24-8B81-F52B16122568}">
  <ds:schemaRefs>
    <ds:schemaRef ds:uri="http://schemas.microsoft.com/sharepoint/v3/contenttype/forms"/>
  </ds:schemaRefs>
</ds:datastoreItem>
</file>

<file path=customXml/itemProps3.xml><?xml version="1.0" encoding="utf-8"?>
<ds:datastoreItem xmlns:ds="http://schemas.openxmlformats.org/officeDocument/2006/customXml" ds:itemID="{08088BAB-6B9C-4212-9F39-2232736A0DAD}">
  <ds:schemaRefs>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05874585-1011-4c02-bdbc-8de0eed46875"/>
    <ds:schemaRef ds:uri="4bb8972d-6d46-4074-a72f-dd9edcc01e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Azartseva, Alina</cp:lastModifiedBy>
  <cp:revision/>
  <dcterms:created xsi:type="dcterms:W3CDTF">2019-11-26T14:01:12Z</dcterms:created>
  <dcterms:modified xsi:type="dcterms:W3CDTF">2026-08-24T11:55:35Z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