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autoCompressPictures="0"/>
  <mc:AlternateContent xmlns:mc="http://schemas.openxmlformats.org/markup-compatibility/2006">
    <mc:Choice Requires="x15">
      <x15ac:absPath xmlns:x15ac="http://schemas.microsoft.com/office/spreadsheetml/2010/11/ac" url="https://constructoruniversity.sharepoint.com/sites/AcademicAdvising-AASInternalOnly/Shared Documents/AAS Internal Only/CURRENT CASES/Entry Advising Forms/F26/"/>
    </mc:Choice>
  </mc:AlternateContent>
  <xr:revisionPtr revIDLastSave="186" documentId="13_ncr:1_{2CB41D3F-31A8-47A1-8955-B8C7DE4962B0}" xr6:coauthVersionLast="47" xr6:coauthVersionMax="47" xr10:uidLastSave="{250024FF-0F84-4E18-8E70-B77C0721D1E1}"/>
  <bookViews>
    <workbookView xWindow="43500" yWindow="120" windowWidth="13785" windowHeight="15555" xr2:uid="{00000000-000D-0000-FFFF-FFFF00000000}"/>
  </bookViews>
  <sheets>
    <sheet name="Study Plan" sheetId="1" r:id="rId1"/>
    <sheet name="Lists" sheetId="5" state="hidden" r:id="rId2"/>
    <sheet name="Entry Advising Form" sheetId="4" r:id="rId3"/>
    <sheet name="Workload Balance" sheetId="3" r:id="rId4"/>
    <sheet name="Extension Semesters" sheetId="2"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8" i="1" l="1"/>
  <c r="F88" i="1"/>
  <c r="E89" i="1"/>
  <c r="F89" i="1"/>
  <c r="E90" i="1"/>
  <c r="F90" i="1"/>
  <c r="E91" i="1"/>
  <c r="F91" i="1"/>
  <c r="E92" i="1"/>
  <c r="F92" i="1"/>
  <c r="E93" i="1"/>
  <c r="F93" i="1"/>
  <c r="E94" i="1"/>
  <c r="F94" i="1"/>
  <c r="E95" i="1"/>
  <c r="F95" i="1"/>
  <c r="F87" i="1"/>
  <c r="E87" i="1"/>
  <c r="F31" i="1"/>
  <c r="A19" i="1"/>
  <c r="A18" i="1"/>
  <c r="A39" i="1"/>
  <c r="F39" i="1"/>
  <c r="E39" i="1"/>
  <c r="F54" i="1"/>
  <c r="E54" i="1"/>
  <c r="F53" i="1"/>
  <c r="E53" i="1"/>
  <c r="F52" i="1"/>
  <c r="E52" i="1"/>
  <c r="F51" i="1"/>
  <c r="E51" i="1"/>
  <c r="F50" i="1"/>
  <c r="E50" i="1"/>
  <c r="F49" i="1"/>
  <c r="E49" i="1"/>
  <c r="F48" i="1"/>
  <c r="E48" i="1"/>
  <c r="F76" i="1" l="1"/>
  <c r="E76" i="1"/>
  <c r="F75" i="1"/>
  <c r="E75" i="1"/>
  <c r="F71" i="1"/>
  <c r="E71" i="1"/>
  <c r="F70" i="1"/>
  <c r="E70" i="1"/>
  <c r="F69" i="1"/>
  <c r="E69" i="1"/>
  <c r="F65" i="1"/>
  <c r="E65" i="1"/>
  <c r="F64" i="1"/>
  <c r="E64" i="1"/>
  <c r="F63" i="1"/>
  <c r="E63" i="1"/>
  <c r="F62" i="1"/>
  <c r="E62" i="1"/>
  <c r="F61" i="1"/>
  <c r="E61" i="1"/>
  <c r="F60" i="1"/>
  <c r="E60" i="1"/>
  <c r="F59" i="1"/>
  <c r="E59" i="1"/>
  <c r="F44" i="1"/>
  <c r="E44" i="1"/>
  <c r="A44" i="1"/>
  <c r="F43" i="1"/>
  <c r="E43" i="1"/>
  <c r="A43" i="1"/>
  <c r="F38" i="1"/>
  <c r="E38" i="1"/>
  <c r="F37" i="1"/>
  <c r="E37" i="1"/>
  <c r="F36" i="1"/>
  <c r="E36" i="1"/>
  <c r="F35" i="1"/>
  <c r="E35" i="1"/>
  <c r="E31" i="1"/>
  <c r="F30" i="1"/>
  <c r="E30" i="1"/>
  <c r="F29" i="1"/>
  <c r="E29" i="1"/>
  <c r="F28" i="1"/>
  <c r="E28" i="1"/>
  <c r="F27" i="1"/>
  <c r="E27" i="1"/>
  <c r="F26" i="1"/>
  <c r="E26" i="1"/>
  <c r="F25" i="1"/>
  <c r="E25" i="1"/>
  <c r="F24" i="1"/>
  <c r="E24" i="1"/>
  <c r="F23" i="1"/>
  <c r="E23" i="1"/>
  <c r="F19" i="1"/>
  <c r="E19" i="1"/>
  <c r="F18" i="1"/>
  <c r="E18" i="1"/>
  <c r="F17" i="1"/>
  <c r="E17" i="1"/>
  <c r="F16" i="1"/>
  <c r="E16" i="1"/>
  <c r="F15" i="1"/>
  <c r="E15" i="1"/>
  <c r="F14" i="1"/>
  <c r="E14" i="1"/>
  <c r="B80" i="1" l="1"/>
  <c r="I80" i="1"/>
  <c r="A8" i="4"/>
  <c r="A5" i="4"/>
  <c r="B8" i="4"/>
  <c r="B5" i="4"/>
  <c r="D14" i="4" l="1"/>
  <c r="B10" i="3"/>
  <c r="B11" i="3"/>
  <c r="B4" i="3"/>
  <c r="B3" i="3"/>
  <c r="B5" i="3"/>
  <c r="B6" i="3"/>
  <c r="B7" i="3"/>
  <c r="B8" i="3"/>
  <c r="B9" i="3"/>
  <c r="D12" i="4"/>
  <c r="B13" i="3" l="1"/>
  <c r="A25" i="4"/>
  <c r="A24" i="4"/>
  <c r="B25" i="4"/>
  <c r="B24" i="4"/>
  <c r="B20" i="4"/>
  <c r="A20" i="4"/>
  <c r="B19" i="4"/>
  <c r="A19" i="4"/>
  <c r="B7" i="4"/>
  <c r="A7" i="4"/>
  <c r="B6" i="4"/>
  <c r="A6" i="4"/>
  <c r="B4" i="4"/>
  <c r="A4" i="4"/>
  <c r="B3" i="4"/>
  <c r="A3" i="4"/>
  <c r="C41" i="2"/>
  <c r="C21" i="2"/>
  <c r="C43" i="2" l="1"/>
  <c r="E43" i="2"/>
  <c r="J82" i="1" l="1"/>
  <c r="J8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Abo Alatta, Nina</author>
    <author>Ahrens, Mareike</author>
  </authors>
  <commentList>
    <comment ref="D14" authorId="0" shapeId="0" xr:uid="{C25F2E7A-9520-4BA1-A9E9-6831F59C4BEB}">
      <text>
        <r>
          <rPr>
            <b/>
            <sz val="9"/>
            <color indexed="81"/>
            <rFont val="Tahoma"/>
            <family val="2"/>
          </rPr>
          <t xml:space="preserve">Please select "Earned" from the drop-down menu </t>
        </r>
        <r>
          <rPr>
            <b/>
            <u/>
            <sz val="9"/>
            <color indexed="81"/>
            <rFont val="Tahoma"/>
            <family val="2"/>
          </rPr>
          <t>only for modules you have already completed and passed!</t>
        </r>
        <r>
          <rPr>
            <b/>
            <sz val="9"/>
            <color indexed="81"/>
            <rFont val="Tahoma"/>
            <family val="2"/>
          </rPr>
          <t xml:space="preserve">
For modules you haven't taken yet/modules which you are currently taking or for incomplete modules please select "Planned".</t>
        </r>
      </text>
    </comment>
    <comment ref="G39" authorId="0" shapeId="0" xr:uid="{AED0679D-E363-4D5E-8357-0E1AAE726A3F}">
      <text>
        <r>
          <rPr>
            <b/>
            <sz val="9"/>
            <color indexed="81"/>
            <rFont val="Tahoma"/>
            <family val="2"/>
          </rPr>
          <t xml:space="preserve">One of these modules can be used to replace 5 CP of New Skills modules
</t>
        </r>
      </text>
    </comment>
    <comment ref="F59" authorId="0" shapeId="0" xr:uid="{C5BA6BFB-107F-4EB5-8CC9-8ECE291B1B97}">
      <text>
        <r>
          <rPr>
            <b/>
            <sz val="9"/>
            <color indexed="81"/>
            <rFont val="Tahoma"/>
            <family val="2"/>
          </rPr>
          <t xml:space="preserve">Please make sure you have followed the official registration procedure and to submitted the relevant documents to CSC.
</t>
        </r>
        <r>
          <rPr>
            <sz val="9"/>
            <color indexed="81"/>
            <rFont val="Tahoma"/>
            <family val="2"/>
          </rPr>
          <t xml:space="preserve">
</t>
        </r>
        <r>
          <rPr>
            <b/>
            <sz val="9"/>
            <color indexed="81"/>
            <rFont val="Tahoma"/>
            <family val="2"/>
          </rPr>
          <t>The CSC seminars are module achievements for the internship module You will be automatically registered for the mandatory courses but need to register yourself for the mandatory elective "Soft Skills" seminars.</t>
        </r>
      </text>
    </comment>
    <comment ref="B87" authorId="1" shapeId="0" xr:uid="{BFB3D21A-EAE8-4D94-AD3A-6607D0F6087B}">
      <text>
        <r>
          <rPr>
            <b/>
            <sz val="9"/>
            <color indexed="81"/>
            <rFont val="Tahoma"/>
            <family val="2"/>
          </rPr>
          <t xml:space="preserve">Please list here any further modules/audit modules you have taken.
Courses/modules which you took for your old major and which cannot count towards your new major should also be listed here. </t>
        </r>
        <r>
          <rPr>
            <sz val="9"/>
            <color indexed="81"/>
            <rFont val="Tahoma"/>
            <family val="2"/>
          </rPr>
          <t xml:space="preserve">
</t>
        </r>
      </text>
    </comment>
  </commentList>
</comments>
</file>

<file path=xl/sharedStrings.xml><?xml version="1.0" encoding="utf-8"?>
<sst xmlns="http://schemas.openxmlformats.org/spreadsheetml/2006/main" count="521" uniqueCount="239">
  <si>
    <t xml:space="preserve">Study Plan for </t>
  </si>
  <si>
    <t>Full Name:</t>
  </si>
  <si>
    <t>Minor:</t>
  </si>
  <si>
    <t>AAS contact / date:</t>
  </si>
  <si>
    <t xml:space="preserve">(Where applicable) Old Major/ Minor:  </t>
  </si>
  <si>
    <t>Study Abroad</t>
  </si>
  <si>
    <t>yes / no</t>
  </si>
  <si>
    <t>PLEASE READ THIS SECTION FIRST! Important notes for filling in the template:</t>
  </si>
  <si>
    <t xml:space="preserve">For the purpose of Entry Advising, please make sure to download, save and then edit this form to ensure all functionalities are accessible. You only need to select the modules for your first year (Choice, Methods, Language &amp; Humanities) at this point with a workload of 30 CP per semester. For a summary of your selections and further instructions, please view the "Entry Advising Form" sheet. </t>
  </si>
  <si>
    <t>Fill in any mandatory elective / minor modules and the "credit earned" /"credits Planned" columns and print the document only once you have finished.  Do not forget your name, any minor, (where applicable) your old Major and your study abroad information at the top of the form.</t>
  </si>
  <si>
    <t>When you don't know exactly which courses/modules you will take in future semesters, especially for those curriculum areas where you have a wider choice, just write in the credits and add a module name (e.g. Big Questions, Specialization modules)</t>
  </si>
  <si>
    <t>Usually, you should not plan for more than 35 ECTS/semester. Try to split the courseload in such a way that all semesters are more or less balanced. Don't forget about the possibility to attend courses during the Intersession.</t>
  </si>
  <si>
    <r>
      <t xml:space="preserve">Once you have filled in the template, the total number of credits at the bottom should be 180 ECTS (additional modules/ courses need to be listed in the </t>
    </r>
    <r>
      <rPr>
        <i/>
        <sz val="11"/>
        <color theme="1"/>
        <rFont val="Calibri"/>
        <family val="2"/>
        <scheme val="minor"/>
      </rPr>
      <t>Further Modules</t>
    </r>
    <r>
      <rPr>
        <sz val="11"/>
        <color theme="1"/>
        <rFont val="Calibri"/>
        <family val="2"/>
        <scheme val="minor"/>
      </rPr>
      <t xml:space="preserve"> section).</t>
    </r>
  </si>
  <si>
    <t>CHOICE modules</t>
  </si>
  <si>
    <t xml:space="preserve">Total Credits required: 45 </t>
  </si>
  <si>
    <t>Module number</t>
  </si>
  <si>
    <t>Module name</t>
  </si>
  <si>
    <t>CP</t>
  </si>
  <si>
    <t>Earned or Planned</t>
  </si>
  <si>
    <t>Credits earned</t>
  </si>
  <si>
    <t>Credits planned</t>
  </si>
  <si>
    <t>Status</t>
  </si>
  <si>
    <t>Semester</t>
  </si>
  <si>
    <t>CH-150</t>
  </si>
  <si>
    <t xml:space="preserve">Analysis </t>
  </si>
  <si>
    <t>m</t>
  </si>
  <si>
    <t>CH-151</t>
  </si>
  <si>
    <t>Linear Algebra</t>
  </si>
  <si>
    <t>CH-152</t>
  </si>
  <si>
    <t>Mathematical Modeling</t>
  </si>
  <si>
    <t>SDT-104</t>
  </si>
  <si>
    <t>Scientific Programming with Python</t>
  </si>
  <si>
    <t>Classical Physics</t>
  </si>
  <si>
    <t>me</t>
  </si>
  <si>
    <t>CORE modules</t>
  </si>
  <si>
    <t>CO-500</t>
  </si>
  <si>
    <t>Number Theory</t>
  </si>
  <si>
    <t>Please select:</t>
  </si>
  <si>
    <t>Fall xxxx</t>
  </si>
  <si>
    <t>CO-501</t>
  </si>
  <si>
    <t>Discrete Mathematics</t>
  </si>
  <si>
    <t>Spring xxxx</t>
  </si>
  <si>
    <t>CO-482</t>
  </si>
  <si>
    <t>Computational Modeling</t>
  </si>
  <si>
    <t>Fall / Spring xxxx</t>
  </si>
  <si>
    <t>CO-505</t>
  </si>
  <si>
    <t>Algebra</t>
  </si>
  <si>
    <t>CO-506</t>
  </si>
  <si>
    <t>Real Analysis</t>
  </si>
  <si>
    <t>CO-507</t>
  </si>
  <si>
    <t>Complex Analysis</t>
  </si>
  <si>
    <t>CO-541</t>
  </si>
  <si>
    <t>Machine Learning</t>
  </si>
  <si>
    <t>CO-489</t>
  </si>
  <si>
    <t>Scientific Data Analysis</t>
  </si>
  <si>
    <t>CA-S-MMDA-80X</t>
  </si>
  <si>
    <t>MMDA Specialization Module I</t>
  </si>
  <si>
    <t>Methods modules</t>
  </si>
  <si>
    <t>CTMS-MAT-22</t>
  </si>
  <si>
    <t>Matrix Algebra &amp; Advanced Calculus I</t>
  </si>
  <si>
    <t>CTMS-MAT-23</t>
  </si>
  <si>
    <t>Matrix Algebra &amp; Advanced Calculus II</t>
  </si>
  <si>
    <t>CTMS-MAT-12</t>
  </si>
  <si>
    <t xml:space="preserve">Probability &amp; Random Processes </t>
  </si>
  <si>
    <t>CTMS-MET-21</t>
  </si>
  <si>
    <t>Statistics &amp; Data Analytics</t>
  </si>
  <si>
    <t>Language &amp; Humanities Modules</t>
  </si>
  <si>
    <t>Total Credits required: 5</t>
  </si>
  <si>
    <t>New Skills Modules</t>
  </si>
  <si>
    <t>CTNS-NSK-01/02</t>
  </si>
  <si>
    <t xml:space="preserve">CTNS-NSK-03/04  </t>
  </si>
  <si>
    <t xml:space="preserve">CTNS-NSK-07/08 </t>
  </si>
  <si>
    <t>Fall xxxx or Spring xxxx</t>
  </si>
  <si>
    <t>Internship/Start-up and Career Skills</t>
  </si>
  <si>
    <t>Total Credits required: 15</t>
  </si>
  <si>
    <t>CA-INT-900-0</t>
  </si>
  <si>
    <t>CA-999-0</t>
  </si>
  <si>
    <t>Info Session CSC Services</t>
  </si>
  <si>
    <t>semester 1</t>
  </si>
  <si>
    <t>CA-999-1</t>
  </si>
  <si>
    <t>Cover Letter &amp; CV Training</t>
  </si>
  <si>
    <t>semester 1 or 2</t>
  </si>
  <si>
    <t>CA-999-14</t>
  </si>
  <si>
    <t>Info Session Internship</t>
  </si>
  <si>
    <t>semester 3</t>
  </si>
  <si>
    <t>CA-999-3</t>
  </si>
  <si>
    <t>Career Fair</t>
  </si>
  <si>
    <t>semester 4</t>
  </si>
  <si>
    <t>CA-999-XX</t>
  </si>
  <si>
    <t>Soft Skills 1</t>
  </si>
  <si>
    <t>semester 3 / 4</t>
  </si>
  <si>
    <t>Soft Skills 2</t>
  </si>
  <si>
    <t>Specialization modules</t>
  </si>
  <si>
    <t>CAS-S-MMDA-80X</t>
  </si>
  <si>
    <t>Specialization</t>
  </si>
  <si>
    <t>Fall xxxx/ Spring xxxx</t>
  </si>
  <si>
    <t>Bachelor Thesis &amp; Seminar</t>
  </si>
  <si>
    <t>CA-MMDA-800-T</t>
  </si>
  <si>
    <t>Thesis</t>
  </si>
  <si>
    <t>CA-MMDA-800-S</t>
  </si>
  <si>
    <t>Seminar</t>
  </si>
  <si>
    <t xml:space="preserve">Credits earned: </t>
  </si>
  <si>
    <t xml:space="preserve">Credits planned: </t>
  </si>
  <si>
    <r>
      <t xml:space="preserve">If </t>
    </r>
    <r>
      <rPr>
        <i/>
        <sz val="11"/>
        <color theme="1"/>
        <rFont val="Calibri"/>
        <family val="2"/>
        <scheme val="minor"/>
      </rPr>
      <t>Remainig Semesters</t>
    </r>
    <r>
      <rPr>
        <sz val="11"/>
        <color theme="1"/>
        <rFont val="Calibri"/>
        <family val="2"/>
        <scheme val="minor"/>
      </rPr>
      <t xml:space="preserve"> show that you will require additional semesters to those included in your study contract, you will most likely need to apply for an extension of studies. Please be aware that no rebates and scholarships are available for additional semesters. If you have questions rearding this matter, get in touch with Student Financial Services as soon as possible.</t>
    </r>
  </si>
  <si>
    <t>Further Modules</t>
  </si>
  <si>
    <t>Note: Only for extra credits taken on top of the 180 ECTS required for your major!</t>
  </si>
  <si>
    <t>For the purpose of applying for an extension, please fill in the corresponding sheet of this form!</t>
  </si>
  <si>
    <t>Module</t>
  </si>
  <si>
    <t>MMDA F Mod Elc</t>
  </si>
  <si>
    <t>Module2</t>
  </si>
  <si>
    <t>MMDA SP Mod Ele</t>
  </si>
  <si>
    <t>Minor Options</t>
  </si>
  <si>
    <t>CH-XXX</t>
  </si>
  <si>
    <t>None</t>
  </si>
  <si>
    <t>CH-100</t>
  </si>
  <si>
    <t>General Biochemistry</t>
  </si>
  <si>
    <t>CH-120</t>
  </si>
  <si>
    <t>General &amp; Inorganic Chemistry</t>
  </si>
  <si>
    <t>CH-133</t>
  </si>
  <si>
    <t>Environmental Systems &amp; Global Change</t>
  </si>
  <si>
    <t>CH-132</t>
  </si>
  <si>
    <t>Fundamentals of Earth Sciences</t>
  </si>
  <si>
    <t>CH-141</t>
  </si>
  <si>
    <t>Modern Physics</t>
  </si>
  <si>
    <t>CH-140</t>
  </si>
  <si>
    <t>CH-211</t>
  </si>
  <si>
    <t>General Electrical Engineering II</t>
  </si>
  <si>
    <t>CH-210</t>
  </si>
  <si>
    <t>General Electrical Engineering I</t>
  </si>
  <si>
    <t>CH-221</t>
  </si>
  <si>
    <t>Mathematical &amp; Physical Foundations of Robotics I</t>
  </si>
  <si>
    <t>CH-222</t>
  </si>
  <si>
    <t>Mathematical &amp; Physical Foundations of Robotics II</t>
  </si>
  <si>
    <t>CH-230</t>
  </si>
  <si>
    <t>Programming in C/C++</t>
  </si>
  <si>
    <t>CH-231</t>
  </si>
  <si>
    <t>Algorithms &amp; Data Structures</t>
  </si>
  <si>
    <t>CH-233</t>
  </si>
  <si>
    <t>Mathematical Foundations of CS</t>
  </si>
  <si>
    <t>CH-240</t>
  </si>
  <si>
    <t>General Industrial Engineering</t>
  </si>
  <si>
    <t>CH-241</t>
  </si>
  <si>
    <t>General Logistics</t>
  </si>
  <si>
    <t>CH-321</t>
  </si>
  <si>
    <t>Introduction to the Social Sciences II</t>
  </si>
  <si>
    <t>CH-300</t>
  </si>
  <si>
    <t>Introduction to International Business</t>
  </si>
  <si>
    <t>CH-331</t>
  </si>
  <si>
    <t>Introduction to Modern European History</t>
  </si>
  <si>
    <t>CH-320</t>
  </si>
  <si>
    <t>Introduction to the Social Sciences I</t>
  </si>
  <si>
    <t>CH-341</t>
  </si>
  <si>
    <t>Essentials of Social Psychology</t>
  </si>
  <si>
    <t>CH-330</t>
  </si>
  <si>
    <t>Introduction to International Relations Theory</t>
  </si>
  <si>
    <t>CH-701</t>
  </si>
  <si>
    <t>Data Structures &amp; Processing</t>
  </si>
  <si>
    <t>CH-340</t>
  </si>
  <si>
    <t>Essentials of Cognitive Psychology</t>
  </si>
  <si>
    <t>CH-700</t>
  </si>
  <si>
    <t>Introduction to Data Science</t>
  </si>
  <si>
    <t>SUS-102</t>
  </si>
  <si>
    <t>Choice Modules</t>
  </si>
  <si>
    <t>Module Number</t>
  </si>
  <si>
    <t>Module Name</t>
  </si>
  <si>
    <t>MMDA does not offer a minor</t>
  </si>
  <si>
    <t>Major Change option after 1 semester based on free Choice module selection:</t>
  </si>
  <si>
    <t>Major Change option after 2 semesters based on free Choice module selection:</t>
  </si>
  <si>
    <t xml:space="preserve"> Methods Modules</t>
  </si>
  <si>
    <t>Workload CP</t>
  </si>
  <si>
    <t>Fall 2026</t>
  </si>
  <si>
    <t>Spring 2027</t>
  </si>
  <si>
    <t>Fall 2027</t>
  </si>
  <si>
    <t>Spring 2028</t>
  </si>
  <si>
    <t>Fall 2028</t>
  </si>
  <si>
    <t>Spring 2029</t>
  </si>
  <si>
    <t>Total</t>
  </si>
  <si>
    <t>Overview Extension Semesters</t>
  </si>
  <si>
    <t>Semester 7</t>
  </si>
  <si>
    <t>SP / F 20xx</t>
  </si>
  <si>
    <t>Function in the curriculum (Choice, Core, Methods, New Skills, Language/ Humanities)</t>
  </si>
  <si>
    <t>Status (m, me)</t>
  </si>
  <si>
    <t>Total credits Semester 7</t>
  </si>
  <si>
    <t>Semester 8</t>
  </si>
  <si>
    <t>Total credits Semester 8</t>
  </si>
  <si>
    <t>Total credits semesters 7 &amp; 8</t>
  </si>
  <si>
    <t>Total Credits Degree</t>
  </si>
  <si>
    <t>Signature Academic Advisor</t>
  </si>
  <si>
    <t xml:space="preserve">Please select: </t>
  </si>
  <si>
    <t>Prerequisites</t>
  </si>
  <si>
    <t>none</t>
  </si>
  <si>
    <t>CTMS-22</t>
  </si>
  <si>
    <t>see module data sheet of selected module</t>
  </si>
  <si>
    <t>CTMS-22 &amp; -23</t>
  </si>
  <si>
    <t>CTMS-12</t>
  </si>
  <si>
    <t>depending on selection</t>
  </si>
  <si>
    <t>Summer xxxx</t>
  </si>
  <si>
    <t>30 CP advanced modules, 20 CP of those major specific</t>
  </si>
  <si>
    <t>Fall 2029</t>
  </si>
  <si>
    <t>Spring 2030</t>
  </si>
  <si>
    <r>
      <t xml:space="preserve">If you are choosing German as a complete beginner, pleaser register for German A1.1 and make sure to also register for the correct course (small group) in Campus Net. German has mandatory attendance as a module achievement, meaning you cannot take the exam if you have missed more than 3 classes. You therefore cannot register after the </t>
    </r>
    <r>
      <rPr>
        <b/>
        <sz val="11"/>
        <color theme="1"/>
        <rFont val="Calibri"/>
        <family val="2"/>
        <scheme val="minor"/>
      </rPr>
      <t>03.09.2026</t>
    </r>
    <r>
      <rPr>
        <sz val="11"/>
        <color theme="1"/>
        <rFont val="Calibri"/>
        <family val="2"/>
        <scheme val="minor"/>
      </rPr>
      <t>. If you have already started learning German, you will need to take a placement test to ensure you are allocated your correct level.</t>
    </r>
  </si>
  <si>
    <t>CH-153</t>
  </si>
  <si>
    <r>
      <t xml:space="preserve">Logic (Perspective I </t>
    </r>
    <r>
      <rPr>
        <b/>
        <sz val="11"/>
        <color theme="1"/>
        <rFont val="Calibri"/>
        <family val="2"/>
        <scheme val="minor"/>
      </rPr>
      <t>or</t>
    </r>
    <r>
      <rPr>
        <sz val="11"/>
        <color theme="1"/>
        <rFont val="Calibri"/>
        <family val="2"/>
        <scheme val="minor"/>
      </rPr>
      <t xml:space="preserve"> II)</t>
    </r>
  </si>
  <si>
    <r>
      <t xml:space="preserve">Causation /Correlation (Perspective I </t>
    </r>
    <r>
      <rPr>
        <b/>
        <sz val="11"/>
        <color theme="1"/>
        <rFont val="Calibri"/>
        <family val="2"/>
        <scheme val="minor"/>
      </rPr>
      <t>or</t>
    </r>
    <r>
      <rPr>
        <sz val="11"/>
        <color theme="1"/>
        <rFont val="Calibri"/>
        <family val="2"/>
        <scheme val="minor"/>
      </rPr>
      <t xml:space="preserve"> II)</t>
    </r>
  </si>
  <si>
    <r>
      <t xml:space="preserve">Argumentation, Data Visualization &amp; Communication (Perspective I </t>
    </r>
    <r>
      <rPr>
        <b/>
        <sz val="11"/>
        <color theme="1"/>
        <rFont val="Calibri"/>
        <family val="2"/>
        <scheme val="minor"/>
      </rPr>
      <t>or</t>
    </r>
    <r>
      <rPr>
        <sz val="11"/>
        <color theme="1"/>
        <rFont val="Calibri"/>
        <family val="2"/>
        <scheme val="minor"/>
      </rPr>
      <t xml:space="preserve"> II)</t>
    </r>
  </si>
  <si>
    <t>CTNS-NSK-05</t>
  </si>
  <si>
    <t>Linear Model- Matrices</t>
  </si>
  <si>
    <t xml:space="preserve">Fall xxxx </t>
  </si>
  <si>
    <t>CTNS-NSK-06</t>
  </si>
  <si>
    <t>Complex Problem Solving</t>
  </si>
  <si>
    <t xml:space="preserve"> CTNS-NSK-09</t>
  </si>
  <si>
    <t>Agency, Leadership &amp; Accountability</t>
  </si>
  <si>
    <t>CTNS-CIP-10</t>
  </si>
  <si>
    <t>Community Impact Project</t>
  </si>
  <si>
    <t>none / Ger for some CIP projects</t>
  </si>
  <si>
    <t>CH-103</t>
  </si>
  <si>
    <t>General Molecular &amp; Cellular Biology</t>
  </si>
  <si>
    <t>CH-236</t>
  </si>
  <si>
    <t>Object-Oriented Programming and Design</t>
  </si>
  <si>
    <t>CH-237</t>
  </si>
  <si>
    <t>Safe and Concurrent Programming</t>
  </si>
  <si>
    <t>Global Change and Systems Thinking</t>
  </si>
  <si>
    <t>SUS-101</t>
  </si>
  <si>
    <t>Introduction to Sustainability</t>
  </si>
  <si>
    <t>Additional Methods</t>
  </si>
  <si>
    <t>CTMS-XXX</t>
  </si>
  <si>
    <t>CTMS-SCI-19</t>
  </si>
  <si>
    <t>Bioinformatics</t>
  </si>
  <si>
    <t>Econometrics</t>
  </si>
  <si>
    <t>CTMS-MET-05</t>
  </si>
  <si>
    <t>CTMS-MET-03</t>
  </si>
  <si>
    <t>Applied Statistics with R</t>
  </si>
  <si>
    <r>
      <t xml:space="preserve">Total Credits required: 20 / </t>
    </r>
    <r>
      <rPr>
        <sz val="11"/>
        <color theme="1"/>
        <rFont val="Calibri"/>
        <family val="2"/>
        <scheme val="minor"/>
      </rPr>
      <t>an additional 5 CP may be chosen to replace 5 CP of New Skills modules</t>
    </r>
  </si>
  <si>
    <r>
      <t xml:space="preserve">Total Credits required: 20 / </t>
    </r>
    <r>
      <rPr>
        <sz val="11"/>
        <color theme="1"/>
        <rFont val="Calibri"/>
        <family val="2"/>
        <scheme val="minor"/>
      </rPr>
      <t>choose any 20 CP but only one perspective of any given module, 5 CP may be replaced by an additional methods module</t>
    </r>
  </si>
  <si>
    <t>PHDS 2</t>
  </si>
  <si>
    <t>IRPH 2</t>
  </si>
  <si>
    <t>ISCP 2</t>
  </si>
  <si>
    <t>Major Change Options</t>
  </si>
  <si>
    <t>Major: MMDA ug 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</si>
</sst>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rgb="FFFF0000"/>
      <name val="Calibri"/>
      <family val="2"/>
      <scheme val="minor"/>
    </font>
    <font>
      <b/>
      <sz val="11"/>
      <color theme="1"/>
      <name val="Calibri"/>
      <family val="2"/>
      <scheme val="minor"/>
    </font>
    <font>
      <b/>
      <sz val="14"/>
      <color theme="1"/>
      <name val="Calibri"/>
      <family val="2"/>
      <scheme val="minor"/>
    </font>
    <font>
      <sz val="18"/>
      <color theme="0"/>
      <name val="Calibri"/>
      <family val="2"/>
      <scheme val="minor"/>
    </font>
    <font>
      <b/>
      <sz val="16"/>
      <color theme="0"/>
      <name val="Calibri"/>
      <family val="2"/>
    </font>
    <font>
      <sz val="9"/>
      <color indexed="81"/>
      <name val="Tahoma"/>
      <family val="2"/>
    </font>
    <font>
      <b/>
      <sz val="9"/>
      <color indexed="81"/>
      <name val="Tahoma"/>
      <family val="2"/>
    </font>
    <font>
      <b/>
      <u/>
      <sz val="11"/>
      <color theme="1"/>
      <name val="Calibri"/>
      <family val="2"/>
      <scheme val="minor"/>
    </font>
    <font>
      <b/>
      <u/>
      <sz val="9"/>
      <color indexed="81"/>
      <name val="Tahoma"/>
      <family val="2"/>
    </font>
    <font>
      <b/>
      <u/>
      <sz val="11"/>
      <color rgb="FFFF0000"/>
      <name val="Calibri"/>
      <family val="2"/>
      <scheme val="minor"/>
    </font>
    <font>
      <sz val="11"/>
      <color rgb="FF00B050"/>
      <name val="Calibri"/>
      <family val="2"/>
      <scheme val="minor"/>
    </font>
    <font>
      <i/>
      <sz val="11"/>
      <color theme="1"/>
      <name val="Calibri"/>
      <family val="2"/>
      <scheme val="minor"/>
    </font>
    <font>
      <sz val="11"/>
      <name val="Calibri"/>
      <family val="2"/>
      <scheme val="minor"/>
    </font>
    <font>
      <b/>
      <sz val="11"/>
      <name val="Calibri"/>
      <family val="2"/>
      <scheme val="minor"/>
    </font>
    <font>
      <b/>
      <sz val="10"/>
      <color theme="1"/>
      <name val="Calibri"/>
      <family val="2"/>
      <scheme val="minor"/>
    </font>
    <font>
      <sz val="11"/>
      <color rgb="FF000000"/>
      <name val="Aptos Narrow"/>
      <family val="2"/>
    </font>
    <font>
      <sz val="8"/>
      <name val="Calibri"/>
      <family val="2"/>
      <scheme val="minor"/>
    </font>
  </fonts>
  <fills count="9">
    <fill>
      <patternFill patternType="none"/>
    </fill>
    <fill>
      <patternFill patternType="gray125"/>
    </fill>
    <fill>
      <patternFill patternType="solid">
        <fgColor theme="0" tint="-0.249977111117893"/>
        <bgColor indexed="64"/>
      </patternFill>
    </fill>
    <fill>
      <patternFill patternType="solid">
        <fgColor rgb="FFFFFFCC"/>
        <bgColor indexed="64"/>
      </patternFill>
    </fill>
    <fill>
      <patternFill patternType="solid">
        <fgColor rgb="FFFF0000"/>
        <bgColor indexed="64"/>
      </patternFill>
    </fill>
    <fill>
      <patternFill patternType="solid">
        <fgColor rgb="FFCCFF99"/>
        <bgColor indexed="64"/>
      </patternFill>
    </fill>
    <fill>
      <patternFill patternType="solid">
        <fgColor rgb="FFFFCCCC"/>
        <bgColor indexed="64"/>
      </patternFill>
    </fill>
    <fill>
      <patternFill patternType="solid">
        <fgColor rgb="FF92D050"/>
        <bgColor indexed="64"/>
      </patternFill>
    </fill>
    <fill>
      <patternFill patternType="solid">
        <fgColor theme="5" tint="0.79998168889431442"/>
        <bgColor indexed="64"/>
      </patternFill>
    </fill>
  </fills>
  <borders count="19">
    <border>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auto="1"/>
      </left>
      <right style="thin">
        <color auto="1"/>
      </right>
      <top style="thin">
        <color auto="1"/>
      </top>
      <bottom/>
      <diagonal/>
    </border>
    <border>
      <left/>
      <right/>
      <top style="thin">
        <color auto="1"/>
      </top>
      <bottom style="medium">
        <color indexed="64"/>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104">
    <xf numFmtId="0" fontId="0" fillId="0" borderId="0" xfId="0"/>
    <xf numFmtId="0" fontId="0" fillId="0" borderId="1" xfId="0" applyBorder="1"/>
    <xf numFmtId="0" fontId="0" fillId="2" borderId="4" xfId="0" applyFill="1" applyBorder="1"/>
    <xf numFmtId="0" fontId="0" fillId="2" borderId="5" xfId="0" applyFill="1" applyBorder="1"/>
    <xf numFmtId="0" fontId="4" fillId="4" borderId="0" xfId="0" applyFont="1" applyFill="1"/>
    <xf numFmtId="0" fontId="4" fillId="4" borderId="1" xfId="0" applyFont="1" applyFill="1" applyBorder="1"/>
    <xf numFmtId="0" fontId="5" fillId="4" borderId="0" xfId="0" applyFont="1" applyFill="1"/>
    <xf numFmtId="0" fontId="0" fillId="3" borderId="2" xfId="0" applyFill="1" applyBorder="1" applyAlignment="1" applyProtection="1">
      <alignment wrapText="1"/>
      <protection locked="0"/>
    </xf>
    <xf numFmtId="1" fontId="0" fillId="3" borderId="2" xfId="0" applyNumberFormat="1" applyFill="1" applyBorder="1" applyAlignment="1" applyProtection="1">
      <alignment wrapText="1"/>
      <protection locked="0"/>
    </xf>
    <xf numFmtId="2" fontId="0" fillId="3" borderId="2" xfId="0" applyNumberFormat="1" applyFill="1" applyBorder="1" applyAlignment="1" applyProtection="1">
      <alignment wrapText="1"/>
      <protection locked="0"/>
    </xf>
    <xf numFmtId="0" fontId="2" fillId="0" borderId="2" xfId="0" applyFont="1" applyBorder="1" applyAlignment="1">
      <alignment horizontal="center" wrapText="1"/>
    </xf>
    <xf numFmtId="0" fontId="2" fillId="0" borderId="2" xfId="0" applyFont="1" applyBorder="1" applyAlignment="1">
      <alignment horizontal="center"/>
    </xf>
    <xf numFmtId="0" fontId="1" fillId="0" borderId="0" xfId="0" applyFont="1" applyAlignment="1">
      <alignment horizontal="left" wrapText="1"/>
    </xf>
    <xf numFmtId="0" fontId="3" fillId="0" borderId="0" xfId="0" applyFont="1" applyAlignment="1">
      <alignment horizontal="center"/>
    </xf>
    <xf numFmtId="0" fontId="2" fillId="0" borderId="0" xfId="0" applyFont="1"/>
    <xf numFmtId="0" fontId="1" fillId="0" borderId="0" xfId="0" applyFont="1"/>
    <xf numFmtId="2" fontId="2" fillId="0" borderId="0" xfId="0" applyNumberFormat="1" applyFont="1" applyAlignment="1">
      <alignment horizontal="left"/>
    </xf>
    <xf numFmtId="2" fontId="8" fillId="0" borderId="0" xfId="0" applyNumberFormat="1" applyFont="1" applyAlignment="1">
      <alignment horizontal="left"/>
    </xf>
    <xf numFmtId="2" fontId="10" fillId="0" borderId="0" xfId="0" applyNumberFormat="1" applyFont="1" applyAlignment="1">
      <alignment horizontal="left"/>
    </xf>
    <xf numFmtId="0" fontId="11" fillId="0" borderId="0" xfId="0" applyFont="1"/>
    <xf numFmtId="0" fontId="2" fillId="3" borderId="2" xfId="0" applyFont="1" applyFill="1" applyBorder="1" applyAlignment="1" applyProtection="1">
      <alignment wrapText="1"/>
      <protection locked="0"/>
    </xf>
    <xf numFmtId="0" fontId="0" fillId="5" borderId="2" xfId="0" applyFill="1" applyBorder="1" applyAlignment="1" applyProtection="1">
      <alignment wrapText="1"/>
      <protection locked="0"/>
    </xf>
    <xf numFmtId="2" fontId="0" fillId="5" borderId="2" xfId="0" applyNumberFormat="1" applyFill="1" applyBorder="1" applyAlignment="1" applyProtection="1">
      <alignment wrapText="1"/>
      <protection locked="0"/>
    </xf>
    <xf numFmtId="0" fontId="2" fillId="0" borderId="2" xfId="0" applyFont="1" applyBorder="1"/>
    <xf numFmtId="0" fontId="2" fillId="0" borderId="2" xfId="0" applyFont="1" applyBorder="1" applyAlignment="1">
      <alignment wrapText="1"/>
    </xf>
    <xf numFmtId="0" fontId="8" fillId="0" borderId="0" xfId="0" applyFont="1"/>
    <xf numFmtId="2" fontId="0" fillId="0" borderId="0" xfId="0" applyNumberFormat="1"/>
    <xf numFmtId="0" fontId="2" fillId="3" borderId="2" xfId="0" applyFont="1" applyFill="1" applyBorder="1" applyAlignment="1" applyProtection="1">
      <alignment horizontal="left" wrapText="1"/>
      <protection locked="0"/>
    </xf>
    <xf numFmtId="0" fontId="0" fillId="0" borderId="6" xfId="0" applyBorder="1"/>
    <xf numFmtId="0" fontId="0" fillId="0" borderId="7" xfId="0" applyBorder="1"/>
    <xf numFmtId="0" fontId="0" fillId="0" borderId="8" xfId="0" applyBorder="1"/>
    <xf numFmtId="0" fontId="8" fillId="0" borderId="9" xfId="0" applyFont="1" applyBorder="1"/>
    <xf numFmtId="0" fontId="2" fillId="0" borderId="12" xfId="0" applyFont="1" applyBorder="1"/>
    <xf numFmtId="0" fontId="0" fillId="0" borderId="10" xfId="0" applyBorder="1"/>
    <xf numFmtId="0" fontId="0" fillId="0" borderId="11" xfId="0" applyBorder="1"/>
    <xf numFmtId="0" fontId="0" fillId="0" borderId="12" xfId="0" applyBorder="1"/>
    <xf numFmtId="0" fontId="0" fillId="0" borderId="13" xfId="0" applyBorder="1"/>
    <xf numFmtId="2" fontId="3" fillId="7" borderId="14" xfId="0" applyNumberFormat="1" applyFont="1" applyFill="1" applyBorder="1"/>
    <xf numFmtId="2" fontId="0" fillId="3" borderId="2" xfId="0" applyNumberFormat="1" applyFill="1" applyBorder="1" applyAlignment="1">
      <alignment wrapText="1"/>
    </xf>
    <xf numFmtId="2" fontId="0" fillId="5" borderId="2" xfId="0" applyNumberFormat="1" applyFill="1" applyBorder="1" applyAlignment="1">
      <alignment wrapText="1"/>
    </xf>
    <xf numFmtId="2" fontId="13" fillId="3" borderId="2" xfId="0" applyNumberFormat="1" applyFont="1" applyFill="1" applyBorder="1" applyAlignment="1">
      <alignment wrapText="1"/>
    </xf>
    <xf numFmtId="0" fontId="0" fillId="3" borderId="15" xfId="0" applyFill="1" applyBorder="1" applyAlignment="1" applyProtection="1">
      <alignment wrapText="1"/>
      <protection locked="0"/>
    </xf>
    <xf numFmtId="0" fontId="0" fillId="0" borderId="2" xfId="0" applyBorder="1"/>
    <xf numFmtId="0" fontId="0" fillId="0" borderId="16" xfId="0" applyBorder="1"/>
    <xf numFmtId="1" fontId="0" fillId="8" borderId="2" xfId="0" applyNumberFormat="1" applyFill="1" applyBorder="1" applyAlignment="1" applyProtection="1">
      <alignment wrapText="1"/>
      <protection locked="0"/>
    </xf>
    <xf numFmtId="0" fontId="0" fillId="8" borderId="2" xfId="0" applyFill="1" applyBorder="1" applyAlignment="1" applyProtection="1">
      <alignment wrapText="1"/>
      <protection locked="0"/>
    </xf>
    <xf numFmtId="2" fontId="0" fillId="8" borderId="2" xfId="0" applyNumberFormat="1" applyFill="1" applyBorder="1" applyAlignment="1">
      <alignment wrapText="1"/>
    </xf>
    <xf numFmtId="2" fontId="0" fillId="8" borderId="2" xfId="0" applyNumberFormat="1" applyFill="1" applyBorder="1" applyAlignment="1" applyProtection="1">
      <alignment wrapText="1"/>
      <protection locked="0"/>
    </xf>
    <xf numFmtId="0" fontId="3" fillId="2" borderId="3" xfId="0" applyFont="1" applyFill="1" applyBorder="1"/>
    <xf numFmtId="1" fontId="0" fillId="3" borderId="2" xfId="0" applyNumberFormat="1" applyFill="1" applyBorder="1" applyAlignment="1">
      <alignment wrapText="1"/>
    </xf>
    <xf numFmtId="0" fontId="0" fillId="3" borderId="2" xfId="0" applyFill="1" applyBorder="1" applyAlignment="1">
      <alignment wrapText="1"/>
    </xf>
    <xf numFmtId="0" fontId="0" fillId="3" borderId="2" xfId="0" applyFill="1" applyBorder="1"/>
    <xf numFmtId="1" fontId="0" fillId="5" borderId="2" xfId="0" applyNumberFormat="1" applyFill="1" applyBorder="1"/>
    <xf numFmtId="2" fontId="0" fillId="5" borderId="2" xfId="0" applyNumberFormat="1" applyFill="1" applyBorder="1"/>
    <xf numFmtId="0" fontId="0" fillId="5" borderId="2" xfId="0" applyFill="1" applyBorder="1"/>
    <xf numFmtId="0" fontId="14" fillId="0" borderId="0" xfId="0" applyFont="1"/>
    <xf numFmtId="1" fontId="0" fillId="8" borderId="2" xfId="0" applyNumberFormat="1" applyFill="1" applyBorder="1" applyAlignment="1">
      <alignment wrapText="1"/>
    </xf>
    <xf numFmtId="1" fontId="0" fillId="5" borderId="2" xfId="0" applyNumberFormat="1" applyFill="1" applyBorder="1" applyAlignment="1">
      <alignment wrapText="1"/>
    </xf>
    <xf numFmtId="1" fontId="0" fillId="8" borderId="2" xfId="0" applyNumberFormat="1" applyFill="1" applyBorder="1"/>
    <xf numFmtId="1" fontId="13" fillId="3" borderId="2" xfId="0" applyNumberFormat="1" applyFont="1" applyFill="1" applyBorder="1" applyAlignment="1" applyProtection="1">
      <alignment wrapText="1"/>
      <protection locked="0"/>
    </xf>
    <xf numFmtId="0" fontId="13" fillId="3" borderId="2" xfId="0" applyFont="1" applyFill="1" applyBorder="1" applyAlignment="1" applyProtection="1">
      <alignment wrapText="1"/>
      <protection locked="0"/>
    </xf>
    <xf numFmtId="0" fontId="13" fillId="5" borderId="2" xfId="0" applyFont="1" applyFill="1" applyBorder="1"/>
    <xf numFmtId="0" fontId="13" fillId="0" borderId="0" xfId="0" applyFont="1"/>
    <xf numFmtId="0" fontId="15" fillId="2" borderId="3" xfId="0" applyFont="1" applyFill="1" applyBorder="1"/>
    <xf numFmtId="0" fontId="2" fillId="0" borderId="3" xfId="0" applyFont="1" applyBorder="1" applyAlignment="1">
      <alignment horizontal="center" wrapText="1"/>
    </xf>
    <xf numFmtId="2" fontId="0" fillId="3" borderId="3" xfId="0" applyNumberFormat="1" applyFill="1" applyBorder="1" applyAlignment="1">
      <alignment wrapText="1"/>
    </xf>
    <xf numFmtId="2" fontId="0" fillId="5" borderId="3" xfId="0" applyNumberFormat="1" applyFill="1" applyBorder="1" applyAlignment="1">
      <alignment wrapText="1"/>
    </xf>
    <xf numFmtId="2" fontId="0" fillId="3" borderId="15" xfId="0" applyNumberFormat="1" applyFill="1" applyBorder="1" applyAlignment="1">
      <alignment wrapText="1"/>
    </xf>
    <xf numFmtId="0" fontId="0" fillId="0" borderId="0" xfId="0" applyAlignment="1">
      <alignment wrapText="1"/>
    </xf>
    <xf numFmtId="0" fontId="13" fillId="0" borderId="0" xfId="0" applyFont="1" applyAlignment="1">
      <alignment wrapText="1"/>
    </xf>
    <xf numFmtId="0" fontId="16" fillId="0" borderId="0" xfId="0" applyFont="1"/>
    <xf numFmtId="2" fontId="13" fillId="8" borderId="2" xfId="0" applyNumberFormat="1" applyFont="1" applyFill="1" applyBorder="1" applyAlignment="1">
      <alignment wrapText="1"/>
    </xf>
    <xf numFmtId="0" fontId="2" fillId="0" borderId="0" xfId="0" applyFont="1" applyAlignment="1">
      <alignment wrapText="1"/>
    </xf>
    <xf numFmtId="0" fontId="0" fillId="0" borderId="0" xfId="0" applyAlignment="1">
      <alignment horizontal="left"/>
    </xf>
    <xf numFmtId="0" fontId="0" fillId="3" borderId="2" xfId="0" applyFill="1" applyBorder="1" applyAlignment="1" applyProtection="1">
      <alignment vertical="top" wrapText="1"/>
      <protection locked="0"/>
    </xf>
    <xf numFmtId="0" fontId="2" fillId="3" borderId="4" xfId="0" applyFont="1" applyFill="1" applyBorder="1" applyAlignment="1" applyProtection="1">
      <alignment horizontal="left" wrapText="1"/>
      <protection locked="0"/>
    </xf>
    <xf numFmtId="0" fontId="0" fillId="6" borderId="6" xfId="0" applyFill="1" applyBorder="1" applyAlignment="1">
      <alignment horizontal="left" wrapText="1"/>
    </xf>
    <xf numFmtId="0" fontId="0" fillId="6" borderId="7" xfId="0" applyFill="1" applyBorder="1" applyAlignment="1">
      <alignment horizontal="left" wrapText="1"/>
    </xf>
    <xf numFmtId="0" fontId="0" fillId="6" borderId="8" xfId="0" applyFill="1" applyBorder="1" applyAlignment="1">
      <alignment horizontal="left" wrapText="1"/>
    </xf>
    <xf numFmtId="0" fontId="0" fillId="6" borderId="11" xfId="0" applyFill="1" applyBorder="1" applyAlignment="1">
      <alignment horizontal="left" wrapText="1"/>
    </xf>
    <xf numFmtId="0" fontId="0" fillId="6" borderId="12" xfId="0" applyFill="1" applyBorder="1" applyAlignment="1">
      <alignment horizontal="left" wrapText="1"/>
    </xf>
    <xf numFmtId="0" fontId="0" fillId="6" borderId="13" xfId="0" applyFill="1" applyBorder="1" applyAlignment="1">
      <alignment horizontal="left" wrapText="1"/>
    </xf>
    <xf numFmtId="0" fontId="0" fillId="6" borderId="9" xfId="0" applyFill="1" applyBorder="1" applyAlignment="1">
      <alignment horizontal="left" wrapText="1"/>
    </xf>
    <xf numFmtId="0" fontId="0" fillId="6" borderId="0" xfId="0" applyFill="1" applyAlignment="1">
      <alignment horizontal="left" wrapText="1"/>
    </xf>
    <xf numFmtId="0" fontId="0" fillId="6" borderId="10" xfId="0" applyFill="1" applyBorder="1" applyAlignment="1">
      <alignment horizontal="left" wrapText="1"/>
    </xf>
    <xf numFmtId="0" fontId="2" fillId="3" borderId="2" xfId="0" applyFont="1" applyFill="1" applyBorder="1" applyAlignment="1" applyProtection="1">
      <alignment horizontal="left" wrapText="1"/>
      <protection locked="0"/>
    </xf>
    <xf numFmtId="0" fontId="0" fillId="0" borderId="0" xfId="0" applyAlignment="1">
      <alignment horizontal="left" wrapText="1"/>
    </xf>
    <xf numFmtId="0" fontId="0" fillId="0" borderId="10" xfId="0" applyBorder="1" applyAlignment="1">
      <alignment horizontal="left" wrapText="1"/>
    </xf>
    <xf numFmtId="0" fontId="0" fillId="0" borderId="12" xfId="0" applyBorder="1" applyAlignment="1">
      <alignment horizontal="left" wrapText="1"/>
    </xf>
    <xf numFmtId="0" fontId="0" fillId="0" borderId="13" xfId="0" applyBorder="1" applyAlignment="1">
      <alignment horizontal="left" wrapText="1"/>
    </xf>
    <xf numFmtId="0" fontId="0" fillId="0" borderId="7" xfId="0" applyBorder="1" applyAlignment="1">
      <alignment horizontal="left" wrapText="1"/>
    </xf>
    <xf numFmtId="0" fontId="0" fillId="0" borderId="8" xfId="0" applyBorder="1" applyAlignment="1">
      <alignment horizontal="left" wrapText="1"/>
    </xf>
    <xf numFmtId="0" fontId="2" fillId="0" borderId="7" xfId="0" applyFont="1" applyBorder="1" applyAlignment="1">
      <alignment horizontal="left" wrapText="1"/>
    </xf>
    <xf numFmtId="0" fontId="2" fillId="0" borderId="8" xfId="0" applyFont="1" applyBorder="1" applyAlignment="1">
      <alignment horizontal="left" wrapText="1"/>
    </xf>
    <xf numFmtId="2" fontId="13" fillId="3" borderId="15" xfId="0" applyNumberFormat="1" applyFont="1" applyFill="1" applyBorder="1" applyAlignment="1">
      <alignment horizontal="center" wrapText="1"/>
    </xf>
    <xf numFmtId="2" fontId="13" fillId="3" borderId="17" xfId="0" applyNumberFormat="1" applyFont="1" applyFill="1" applyBorder="1" applyAlignment="1">
      <alignment horizontal="center" wrapText="1"/>
    </xf>
    <xf numFmtId="2" fontId="13" fillId="3" borderId="18" xfId="0" applyNumberFormat="1" applyFont="1" applyFill="1" applyBorder="1" applyAlignment="1">
      <alignment horizontal="center" wrapText="1"/>
    </xf>
    <xf numFmtId="2" fontId="0" fillId="3" borderId="15" xfId="0" applyNumberFormat="1" applyFill="1" applyBorder="1" applyAlignment="1">
      <alignment horizontal="center" vertical="center" wrapText="1"/>
    </xf>
    <xf numFmtId="2" fontId="0" fillId="3" borderId="18" xfId="0" applyNumberFormat="1" applyFill="1" applyBorder="1" applyAlignment="1">
      <alignment horizontal="center" vertical="center" wrapText="1"/>
    </xf>
    <xf numFmtId="0" fontId="2" fillId="0" borderId="0" xfId="0" applyFont="1" applyAlignment="1">
      <alignment horizontal="left" wrapText="1"/>
    </xf>
    <xf numFmtId="0" fontId="3" fillId="0" borderId="0" xfId="0" applyFont="1" applyAlignment="1">
      <alignment horizontal="center"/>
    </xf>
    <xf numFmtId="0" fontId="0" fillId="0" borderId="6" xfId="0" applyBorder="1" applyAlignment="1">
      <alignment horizontal="left" wrapText="1"/>
    </xf>
    <xf numFmtId="0" fontId="0" fillId="0" borderId="9" xfId="0" applyBorder="1" applyAlignment="1">
      <alignment horizontal="left" wrapText="1"/>
    </xf>
    <xf numFmtId="0" fontId="0" fillId="0" borderId="11" xfId="0" applyBorder="1" applyAlignment="1">
      <alignment horizontal="left" wrapText="1"/>
    </xf>
  </cellXfs>
  <cellStyles count="1">
    <cellStyle name="Normal" xfId="0" builtinId="0"/>
  </cellStyles>
  <dxfs count="5">
    <dxf>
      <font>
        <condense val="0"/>
        <extend val="0"/>
        <color rgb="FF9C0006"/>
      </font>
      <fill>
        <patternFill>
          <bgColor rgb="FFFFC7CE"/>
        </patternFill>
      </fill>
    </dxf>
    <dxf>
      <font>
        <color auto="1"/>
      </font>
      <fill>
        <patternFill>
          <bgColor rgb="FFFF0000"/>
        </patternFill>
      </fill>
    </dxf>
    <dxf>
      <font>
        <condense val="0"/>
        <extend val="0"/>
        <color rgb="FF9C0006"/>
      </font>
      <fill>
        <patternFill>
          <bgColor rgb="FFFFC7CE"/>
        </patternFill>
      </fill>
    </dxf>
    <dxf>
      <alignment horizontal="left" vertical="bottom" textRotation="0" wrapText="0" indent="0" justifyLastLine="0" shrinkToFit="0" readingOrder="0"/>
    </dxf>
    <dxf>
      <alignment horizontal="left" vertical="bottom" textRotation="0" wrapText="0" indent="0" justifyLastLine="0" shrinkToFit="0" readingOrder="0"/>
    </dxf>
  </dxfs>
  <tableStyles count="0" defaultTableStyle="TableStyleMedium2" defaultPivotStyle="PivotStyleLight16"/>
  <colors>
    <mruColors>
      <color rgb="FFCCFF99"/>
      <color rgb="FFFCE4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6</xdr:col>
      <xdr:colOff>12700</xdr:colOff>
      <xdr:row>1</xdr:row>
      <xdr:rowOff>158750</xdr:rowOff>
    </xdr:from>
    <xdr:to>
      <xdr:col>11</xdr:col>
      <xdr:colOff>0</xdr:colOff>
      <xdr:row>16</xdr:row>
      <xdr:rowOff>57150</xdr:rowOff>
    </xdr:to>
    <xdr:sp macro="" textlink="">
      <xdr:nvSpPr>
        <xdr:cNvPr id="2" name="TextBox 1">
          <a:extLst>
            <a:ext uri="{FF2B5EF4-FFF2-40B4-BE49-F238E27FC236}">
              <a16:creationId xmlns:a16="http://schemas.microsoft.com/office/drawing/2014/main" id="{B92B1743-A17B-4B0C-BDC4-1A1024AC451E}"/>
            </a:ext>
          </a:extLst>
        </xdr:cNvPr>
        <xdr:cNvSpPr txBox="1"/>
      </xdr:nvSpPr>
      <xdr:spPr>
        <a:xfrm>
          <a:off x="6661150" y="393700"/>
          <a:ext cx="3035300" cy="2660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a:t>This is an overview of the modules you need to register yourself for in your first and second semesters. </a:t>
          </a:r>
        </a:p>
        <a:p>
          <a:r>
            <a:rPr lang="de-DE" sz="1100"/>
            <a:t>-&gt;You can select modules marked as "me" (mandatory elective) from the drop-down menu in the respective area in the "Study Plan" sheet of this document. </a:t>
          </a:r>
        </a:p>
        <a:p>
          <a:r>
            <a:rPr lang="de-DE" sz="1100"/>
            <a:t>-&gt;</a:t>
          </a:r>
          <a:r>
            <a:rPr lang="de-DE" sz="1100" baseline="0"/>
            <a:t> </a:t>
          </a:r>
          <a:r>
            <a:rPr lang="de-DE" sz="1100" baseline="0">
              <a:solidFill>
                <a:srgbClr val="FF0000"/>
              </a:solidFill>
            </a:rPr>
            <a:t>Registrations are not automatic! </a:t>
          </a:r>
          <a:r>
            <a:rPr lang="de-DE" sz="1100" baseline="0"/>
            <a:t>Make sure to follow the instructions you received from Registrar Services and to </a:t>
          </a:r>
          <a:r>
            <a:rPr lang="de-DE" sz="1100" b="1" baseline="0"/>
            <a:t>register yourself for both the modules and module components in Campus Net (e.g. module CH-132, module components CH-132-A and CH-132-B)</a:t>
          </a:r>
          <a:endParaRPr lang="de-DE" sz="1100" b="1"/>
        </a:p>
        <a:p>
          <a:r>
            <a:rPr lang="de-DE" sz="1100"/>
            <a:t>-&gt;</a:t>
          </a:r>
          <a:r>
            <a:rPr lang="de-DE" sz="1100">
              <a:solidFill>
                <a:srgbClr val="FF0000"/>
              </a:solidFill>
            </a:rPr>
            <a:t>The registration period for the fall 2026 semester is from 25.08. to 03.09.2026. </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335746C-DA84-4F9B-B6D7-36FC179F8D0C}" name="Table1" displayName="Table1" ref="A1:D18" totalsRowShown="0">
  <autoFilter ref="A1:D18" xr:uid="{4EA53BA6-0F9C-408D-8E31-28AB7D9D738C}"/>
  <tableColumns count="4">
    <tableColumn id="1" xr3:uid="{942A4D65-37BB-4856-98E4-69181E7ABFF9}" name="Module"/>
    <tableColumn id="2" xr3:uid="{84AF9ACD-A8F3-4D90-8638-4A8687A65B9B}" name="MMDA F Mod Elc"/>
    <tableColumn id="3" xr3:uid="{4C8E4D0B-2C8C-456C-AA7A-8B9593DBB737}" name="Module2"/>
    <tableColumn id="4" xr3:uid="{24E1FED7-42F0-4C6C-867D-DC3D712DC2FD}" name="MMDA SP Mod Ele"/>
  </tableColumns>
  <tableStyleInfo name="TableStyleMedium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C9DBB44-9C5E-47E4-8178-3946EFD94989}" name="Table2" displayName="Table2" ref="F1:F3" totalsRowShown="0">
  <autoFilter ref="F1:F3" xr:uid="{9996022D-F26B-465D-8504-011694066F5A}"/>
  <tableColumns count="1">
    <tableColumn id="1" xr3:uid="{AFF4C256-F830-4F17-B255-AB403B5C30B6}" name="Minor Options"/>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44A58A7-E0FF-4FD6-947C-8498D277D615}" name="Table3" displayName="Table3" ref="H1:H4" totalsRowShown="0" dataDxfId="4">
  <autoFilter ref="H1:H4" xr:uid="{9E27B98A-1847-4D86-8687-5BD47310D524}"/>
  <tableColumns count="1">
    <tableColumn id="1" xr3:uid="{4977E411-87C7-42B0-BDAD-C08D04B330B7}" name="Major Change Options" dataDxfId="3"/>
  </tableColumns>
  <tableStyleInfo name="TableStyleMedium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95"/>
  <sheetViews>
    <sheetView tabSelected="1" topLeftCell="A21" zoomScale="70" zoomScaleNormal="70" workbookViewId="0">
      <selection activeCell="D42" sqref="D42"/>
    </sheetView>
  </sheetViews>
  <sheetFormatPr defaultColWidth="8.81640625" defaultRowHeight="14.5" x14ac:dyDescent="0.35"/>
  <cols>
    <col min="1" max="1" width="26.81640625" customWidth="1"/>
    <col min="2" max="2" width="37.81640625" customWidth="1"/>
    <col min="3" max="3" width="10.81640625" customWidth="1"/>
    <col min="4" max="4" width="13" customWidth="1"/>
    <col min="8" max="8" width="33.1796875" customWidth="1"/>
    <col min="9" max="9" width="35.6328125" customWidth="1"/>
    <col min="10" max="10" width="32.81640625" customWidth="1"/>
    <col min="11" max="11" width="13.1796875" customWidth="1"/>
  </cols>
  <sheetData>
    <row r="1" spans="1:10" ht="21" customHeight="1" x14ac:dyDescent="0.45">
      <c r="A1" s="48" t="s">
        <v>0</v>
      </c>
      <c r="B1" s="75" t="s">
        <v>1</v>
      </c>
      <c r="C1" s="75"/>
      <c r="D1" s="75"/>
      <c r="E1" s="2"/>
      <c r="F1" s="2"/>
      <c r="G1" s="2"/>
      <c r="H1" s="20" t="s">
        <v>238</v>
      </c>
      <c r="I1" s="20" t="s">
        <v>2</v>
      </c>
      <c r="J1" s="3"/>
    </row>
    <row r="2" spans="1:10" ht="14.5" customHeight="1" x14ac:dyDescent="0.35">
      <c r="A2" s="63" t="s">
        <v>3</v>
      </c>
      <c r="B2" s="85"/>
      <c r="C2" s="85"/>
      <c r="D2" s="85"/>
      <c r="H2" s="85" t="s">
        <v>4</v>
      </c>
      <c r="I2" s="85"/>
      <c r="J2" s="1"/>
    </row>
    <row r="3" spans="1:10" ht="21.75" customHeight="1" x14ac:dyDescent="0.35">
      <c r="H3" s="27" t="s">
        <v>5</v>
      </c>
      <c r="I3" s="27" t="s">
        <v>6</v>
      </c>
      <c r="J3" s="1"/>
    </row>
    <row r="4" spans="1:10" ht="29.25" customHeight="1" thickBot="1" x14ac:dyDescent="0.6">
      <c r="A4" s="6" t="s">
        <v>7</v>
      </c>
      <c r="B4" s="4"/>
      <c r="C4" s="4"/>
      <c r="D4" s="4"/>
      <c r="E4" s="4"/>
      <c r="F4" s="4"/>
      <c r="G4" s="4"/>
      <c r="H4" s="4"/>
      <c r="I4" s="4"/>
      <c r="J4" s="5"/>
    </row>
    <row r="5" spans="1:10" ht="32.5" customHeight="1" thickBot="1" x14ac:dyDescent="0.4">
      <c r="A5" s="92" t="s">
        <v>8</v>
      </c>
      <c r="B5" s="92"/>
      <c r="C5" s="92"/>
      <c r="D5" s="92"/>
      <c r="E5" s="92"/>
      <c r="F5" s="92"/>
      <c r="G5" s="92"/>
      <c r="H5" s="92"/>
      <c r="I5" s="92"/>
      <c r="J5" s="93"/>
    </row>
    <row r="6" spans="1:10" ht="30.75" customHeight="1" x14ac:dyDescent="0.35">
      <c r="A6" s="90" t="s">
        <v>9</v>
      </c>
      <c r="B6" s="90"/>
      <c r="C6" s="90"/>
      <c r="D6" s="90"/>
      <c r="E6" s="90"/>
      <c r="F6" s="90"/>
      <c r="G6" s="90"/>
      <c r="H6" s="90"/>
      <c r="I6" s="90"/>
      <c r="J6" s="91"/>
    </row>
    <row r="7" spans="1:10" ht="31.5" customHeight="1" x14ac:dyDescent="0.35">
      <c r="A7" s="86" t="s">
        <v>10</v>
      </c>
      <c r="B7" s="86"/>
      <c r="C7" s="86"/>
      <c r="D7" s="86"/>
      <c r="E7" s="86"/>
      <c r="F7" s="86"/>
      <c r="G7" s="86"/>
      <c r="H7" s="86"/>
      <c r="I7" s="86"/>
      <c r="J7" s="87"/>
    </row>
    <row r="8" spans="1:10" ht="31.5" customHeight="1" x14ac:dyDescent="0.35">
      <c r="A8" s="86" t="s">
        <v>11</v>
      </c>
      <c r="B8" s="86"/>
      <c r="C8" s="86"/>
      <c r="D8" s="86"/>
      <c r="E8" s="86"/>
      <c r="F8" s="86"/>
      <c r="G8" s="86"/>
      <c r="H8" s="86"/>
      <c r="I8" s="86"/>
      <c r="J8" s="87"/>
    </row>
    <row r="9" spans="1:10" ht="14.5" customHeight="1" x14ac:dyDescent="0.35">
      <c r="A9" s="86" t="s">
        <v>12</v>
      </c>
      <c r="B9" s="86"/>
      <c r="C9" s="86"/>
      <c r="D9" s="86"/>
      <c r="E9" s="86"/>
      <c r="F9" s="86"/>
      <c r="G9" s="86"/>
      <c r="H9" s="86"/>
      <c r="I9" s="86"/>
      <c r="J9" s="87"/>
    </row>
    <row r="10" spans="1:10" ht="14.5" customHeight="1" thickBot="1" x14ac:dyDescent="0.4">
      <c r="A10" s="88"/>
      <c r="B10" s="88"/>
      <c r="C10" s="88"/>
      <c r="D10" s="88"/>
      <c r="E10" s="88"/>
      <c r="F10" s="88"/>
      <c r="G10" s="88"/>
      <c r="H10" s="88"/>
      <c r="I10" s="88"/>
      <c r="J10" s="89"/>
    </row>
    <row r="11" spans="1:10" ht="14.25" customHeight="1" x14ac:dyDescent="0.35">
      <c r="A11" s="12"/>
      <c r="B11" s="12"/>
      <c r="C11" s="12"/>
      <c r="D11" s="12"/>
      <c r="E11" s="12"/>
      <c r="F11" s="12"/>
      <c r="G11" s="12"/>
      <c r="H11" s="12"/>
      <c r="I11" s="12"/>
      <c r="J11" s="12"/>
    </row>
    <row r="12" spans="1:10" ht="18.5" x14ac:dyDescent="0.45">
      <c r="B12" s="13" t="s">
        <v>13</v>
      </c>
      <c r="C12" s="13"/>
      <c r="D12" s="13"/>
      <c r="I12" s="14" t="s">
        <v>14</v>
      </c>
    </row>
    <row r="13" spans="1:10" ht="29" x14ac:dyDescent="0.35">
      <c r="A13" s="10" t="s">
        <v>15</v>
      </c>
      <c r="B13" s="11" t="s">
        <v>16</v>
      </c>
      <c r="C13" s="11" t="s">
        <v>17</v>
      </c>
      <c r="D13" s="10" t="s">
        <v>18</v>
      </c>
      <c r="E13" s="10" t="s">
        <v>19</v>
      </c>
      <c r="F13" s="10" t="s">
        <v>20</v>
      </c>
      <c r="G13" s="10" t="s">
        <v>21</v>
      </c>
      <c r="H13" s="64" t="s">
        <v>189</v>
      </c>
      <c r="I13" s="10" t="s">
        <v>22</v>
      </c>
    </row>
    <row r="14" spans="1:10" x14ac:dyDescent="0.35">
      <c r="A14" s="8" t="s">
        <v>23</v>
      </c>
      <c r="B14" s="7" t="s">
        <v>24</v>
      </c>
      <c r="C14" s="38">
        <v>7.5</v>
      </c>
      <c r="D14" s="9" t="s">
        <v>188</v>
      </c>
      <c r="E14" s="38" t="str">
        <f>IF(D14="Earned",C14,"")</f>
        <v/>
      </c>
      <c r="F14" s="38" t="str">
        <f>IF(D14="Planned",C14,"")</f>
        <v/>
      </c>
      <c r="G14" s="38" t="s">
        <v>25</v>
      </c>
      <c r="H14" s="65" t="s">
        <v>190</v>
      </c>
      <c r="I14" s="7" t="s">
        <v>170</v>
      </c>
    </row>
    <row r="15" spans="1:10" x14ac:dyDescent="0.35">
      <c r="A15" s="8" t="s">
        <v>26</v>
      </c>
      <c r="B15" s="7" t="s">
        <v>27</v>
      </c>
      <c r="C15" s="38">
        <v>7.5</v>
      </c>
      <c r="D15" s="9" t="s">
        <v>188</v>
      </c>
      <c r="E15" s="38" t="str">
        <f t="shared" ref="E15:E19" si="0">IF(D15="Earned",C15,"")</f>
        <v/>
      </c>
      <c r="F15" s="38" t="str">
        <f t="shared" ref="F15:F19" si="1">IF(D15="Planned",C15,"")</f>
        <v/>
      </c>
      <c r="G15" s="38" t="s">
        <v>25</v>
      </c>
      <c r="H15" s="65" t="s">
        <v>190</v>
      </c>
      <c r="I15" s="7" t="s">
        <v>171</v>
      </c>
    </row>
    <row r="16" spans="1:10" x14ac:dyDescent="0.35">
      <c r="A16" s="8" t="s">
        <v>28</v>
      </c>
      <c r="B16" s="7" t="s">
        <v>29</v>
      </c>
      <c r="C16" s="38">
        <v>7.5</v>
      </c>
      <c r="D16" s="9" t="s">
        <v>188</v>
      </c>
      <c r="E16" s="38" t="str">
        <f t="shared" si="0"/>
        <v/>
      </c>
      <c r="F16" s="38" t="str">
        <f t="shared" si="1"/>
        <v/>
      </c>
      <c r="G16" s="38" t="s">
        <v>25</v>
      </c>
      <c r="H16" s="65" t="s">
        <v>191</v>
      </c>
      <c r="I16" s="7" t="s">
        <v>171</v>
      </c>
    </row>
    <row r="17" spans="1:9" x14ac:dyDescent="0.35">
      <c r="A17" s="59" t="s">
        <v>201</v>
      </c>
      <c r="B17" s="60" t="s">
        <v>31</v>
      </c>
      <c r="C17" s="38">
        <v>7.5</v>
      </c>
      <c r="D17" s="9" t="s">
        <v>188</v>
      </c>
      <c r="E17" s="38" t="str">
        <f t="shared" si="0"/>
        <v/>
      </c>
      <c r="F17" s="38" t="str">
        <f t="shared" si="1"/>
        <v/>
      </c>
      <c r="G17" s="38" t="s">
        <v>25</v>
      </c>
      <c r="H17" s="65" t="s">
        <v>190</v>
      </c>
      <c r="I17" s="8" t="s">
        <v>170</v>
      </c>
    </row>
    <row r="18" spans="1:9" x14ac:dyDescent="0.35">
      <c r="A18" s="57" t="str">
        <f>IF(B18="Please select:","CH-XXX",IF(B18="General Biochemistry","CH-100",IF(B18="General &amp; Inorganic Chemistry","CH-120",IF(B18="Fundamentals of Earth Sciences","CH-132",IF(B18="Classical Physics","CH-140",IF(B18="Analysis","CH-150",IF(B18="Scientific Programming in Python","CH-153",IF(B18="General Electrical Engineering I","CH-210",IF(B18="Mathematical &amp; Physical Foundations of Robotics I","CH-221",IF(B18="Programming in C/C++","CH-230",IF(B18="Mathematical Foundations of CS","CH-233",IF(B18="Software Development and Operation","CH-235",IF(B18="General Logistics","CH-241",IF(B18="Introduction to International Business","CH-300",IF(B18="Microeconomics","CH-310",IF(B18="Introduction to the Social Sciences I","CH-320",IF(B18="Introduction to International Relations Theory","CH-330",IF(B18="Essentials of Cognitive Psychology","CH-340",IF(B18="Introduction to Data Science","CH-700",IF(B18="Introduction to Sustainability","SUS-101",))))))))))))))))))))</f>
        <v>CH-XXX</v>
      </c>
      <c r="B18" s="61" t="s">
        <v>37</v>
      </c>
      <c r="C18" s="39">
        <v>7.5</v>
      </c>
      <c r="D18" s="22" t="s">
        <v>188</v>
      </c>
      <c r="E18" s="39" t="str">
        <f t="shared" si="0"/>
        <v/>
      </c>
      <c r="F18" s="39" t="str">
        <f t="shared" si="1"/>
        <v/>
      </c>
      <c r="G18" s="39" t="s">
        <v>33</v>
      </c>
      <c r="H18" s="66" t="s">
        <v>190</v>
      </c>
      <c r="I18" s="54" t="s">
        <v>170</v>
      </c>
    </row>
    <row r="19" spans="1:9" ht="29" x14ac:dyDescent="0.35">
      <c r="A19" s="57" t="str">
        <f>IF(B19="Please select:","CH-XXX",IF(B19="General Molecular &amp; Cellular Biology","CH-103",IF(B19="General Organic Chemistry","CH-111",IF(B19="Environmental Systems &amp; Global Change","CH-133",IF(B19="Modern Physics","CH-141",IF(B19="Linear Algebra","CH-151",IF(B19="Mathematical Modeling","CH-152",IF(B19="General Electrical Engineering II","CH-211",IF(B19="Mathematical &amp; Physical Foundations of Robotics II","CH-222",IF(B19="Foundations of Communications and Electronics","CH-212",IF(B19="Algorithms &amp; Data Structures","CH-231",IF(B19="Digital Systems &amp; Computer Architecture","CH-234",IF(B19="Object-Oriented Programming and Design","CH-236", IF(B19="Safe and Concurrent Programming", "CH-237",IF(B19="General Industrial Engineering","CH-240",IF(B19="Introduction to Finance &amp; Accounting","CH-301",IF(B19="Macroeconomics","CH-311",IF(B19="Introduction to the Social Sciences II","CH-321",IF(B19="Introduction to Modern European History","CH-331",IF(B19="Essentials of Social Psychology","CH-341",IF(B19="Data Structures &amp; Processing","CH-701",IF(B19="Global Change and Systems Thinking","SUS-102",))))))))))))))))))))))</f>
        <v>CH-XXX</v>
      </c>
      <c r="B19" s="21" t="s">
        <v>37</v>
      </c>
      <c r="C19" s="39">
        <v>7.5</v>
      </c>
      <c r="D19" s="22" t="s">
        <v>188</v>
      </c>
      <c r="E19" s="39" t="str">
        <f t="shared" si="0"/>
        <v/>
      </c>
      <c r="F19" s="39" t="str">
        <f t="shared" si="1"/>
        <v/>
      </c>
      <c r="G19" s="39" t="s">
        <v>33</v>
      </c>
      <c r="H19" s="66" t="s">
        <v>192</v>
      </c>
      <c r="I19" s="21" t="s">
        <v>171</v>
      </c>
    </row>
    <row r="21" spans="1:9" ht="18.5" x14ac:dyDescent="0.45">
      <c r="B21" s="13" t="s">
        <v>34</v>
      </c>
      <c r="C21" s="13"/>
      <c r="D21" s="13"/>
      <c r="I21" s="14" t="s">
        <v>14</v>
      </c>
    </row>
    <row r="22" spans="1:9" ht="29" x14ac:dyDescent="0.35">
      <c r="A22" s="10" t="s">
        <v>15</v>
      </c>
      <c r="B22" s="11" t="s">
        <v>16</v>
      </c>
      <c r="C22" s="11" t="s">
        <v>17</v>
      </c>
      <c r="D22" s="10" t="s">
        <v>18</v>
      </c>
      <c r="E22" s="10" t="s">
        <v>19</v>
      </c>
      <c r="F22" s="10" t="s">
        <v>20</v>
      </c>
      <c r="G22" s="10" t="s">
        <v>21</v>
      </c>
      <c r="H22" s="64" t="s">
        <v>189</v>
      </c>
      <c r="I22" s="10" t="s">
        <v>22</v>
      </c>
    </row>
    <row r="23" spans="1:9" x14ac:dyDescent="0.35">
      <c r="A23" s="8" t="s">
        <v>35</v>
      </c>
      <c r="B23" s="7" t="s">
        <v>36</v>
      </c>
      <c r="C23" s="38">
        <v>5</v>
      </c>
      <c r="D23" s="9" t="s">
        <v>37</v>
      </c>
      <c r="E23" s="38" t="str">
        <f>IF(D23="Earned",C23,"")</f>
        <v/>
      </c>
      <c r="F23" s="38" t="str">
        <f>IF(D23="Planned",C23, "")</f>
        <v/>
      </c>
      <c r="G23" s="38" t="s">
        <v>25</v>
      </c>
      <c r="H23" s="38" t="s">
        <v>190</v>
      </c>
      <c r="I23" s="7" t="s">
        <v>38</v>
      </c>
    </row>
    <row r="24" spans="1:9" x14ac:dyDescent="0.35">
      <c r="A24" s="8" t="s">
        <v>39</v>
      </c>
      <c r="B24" s="7" t="s">
        <v>40</v>
      </c>
      <c r="C24" s="38">
        <v>5</v>
      </c>
      <c r="D24" s="9" t="s">
        <v>37</v>
      </c>
      <c r="E24" s="38" t="str">
        <f t="shared" ref="E24:E31" si="2">IF(D24="Earned",C24,"")</f>
        <v/>
      </c>
      <c r="F24" s="38" t="str">
        <f t="shared" ref="F24:F31" si="3">IF(D24="Planned",C24, "")</f>
        <v/>
      </c>
      <c r="G24" s="38" t="s">
        <v>25</v>
      </c>
      <c r="H24" s="38" t="s">
        <v>190</v>
      </c>
      <c r="I24" s="7" t="s">
        <v>41</v>
      </c>
    </row>
    <row r="25" spans="1:9" x14ac:dyDescent="0.35">
      <c r="A25" s="8" t="s">
        <v>42</v>
      </c>
      <c r="B25" s="7" t="s">
        <v>43</v>
      </c>
      <c r="C25" s="38">
        <v>5</v>
      </c>
      <c r="D25" s="9" t="s">
        <v>37</v>
      </c>
      <c r="E25" s="38" t="str">
        <f t="shared" si="2"/>
        <v/>
      </c>
      <c r="F25" s="38" t="str">
        <f t="shared" si="3"/>
        <v/>
      </c>
      <c r="G25" s="38" t="s">
        <v>25</v>
      </c>
      <c r="H25" s="38" t="s">
        <v>28</v>
      </c>
      <c r="I25" s="7" t="s">
        <v>44</v>
      </c>
    </row>
    <row r="26" spans="1:9" x14ac:dyDescent="0.35">
      <c r="A26" s="8" t="s">
        <v>45</v>
      </c>
      <c r="B26" s="7" t="s">
        <v>46</v>
      </c>
      <c r="C26" s="38">
        <v>5</v>
      </c>
      <c r="D26" s="9" t="s">
        <v>37</v>
      </c>
      <c r="E26" s="38" t="str">
        <f t="shared" si="2"/>
        <v/>
      </c>
      <c r="F26" s="38" t="str">
        <f t="shared" si="3"/>
        <v/>
      </c>
      <c r="G26" s="38" t="s">
        <v>25</v>
      </c>
      <c r="H26" s="38" t="s">
        <v>26</v>
      </c>
      <c r="I26" s="7" t="s">
        <v>38</v>
      </c>
    </row>
    <row r="27" spans="1:9" x14ac:dyDescent="0.35">
      <c r="A27" s="8" t="s">
        <v>47</v>
      </c>
      <c r="B27" s="7" t="s">
        <v>48</v>
      </c>
      <c r="C27" s="38">
        <v>5</v>
      </c>
      <c r="D27" s="9" t="s">
        <v>37</v>
      </c>
      <c r="E27" s="38" t="str">
        <f t="shared" si="2"/>
        <v/>
      </c>
      <c r="F27" s="38" t="str">
        <f t="shared" si="3"/>
        <v/>
      </c>
      <c r="G27" s="38" t="s">
        <v>25</v>
      </c>
      <c r="H27" s="38" t="s">
        <v>23</v>
      </c>
      <c r="I27" s="7" t="s">
        <v>41</v>
      </c>
    </row>
    <row r="28" spans="1:9" x14ac:dyDescent="0.35">
      <c r="A28" s="8" t="s">
        <v>49</v>
      </c>
      <c r="B28" s="7" t="s">
        <v>50</v>
      </c>
      <c r="C28" s="40">
        <v>5</v>
      </c>
      <c r="D28" s="9" t="s">
        <v>37</v>
      </c>
      <c r="E28" s="38" t="str">
        <f t="shared" si="2"/>
        <v/>
      </c>
      <c r="F28" s="38" t="str">
        <f t="shared" si="3"/>
        <v/>
      </c>
      <c r="G28" s="38" t="s">
        <v>25</v>
      </c>
      <c r="H28" s="38" t="s">
        <v>23</v>
      </c>
      <c r="I28" s="7" t="s">
        <v>38</v>
      </c>
    </row>
    <row r="29" spans="1:9" ht="14.5" customHeight="1" x14ac:dyDescent="0.35">
      <c r="A29" s="8" t="s">
        <v>51</v>
      </c>
      <c r="B29" s="7" t="s">
        <v>52</v>
      </c>
      <c r="C29" s="40">
        <v>5</v>
      </c>
      <c r="D29" s="9" t="s">
        <v>37</v>
      </c>
      <c r="E29" s="38" t="str">
        <f t="shared" si="2"/>
        <v/>
      </c>
      <c r="F29" s="38" t="str">
        <f t="shared" si="3"/>
        <v/>
      </c>
      <c r="G29" s="38" t="s">
        <v>25</v>
      </c>
      <c r="H29" s="38" t="s">
        <v>190</v>
      </c>
      <c r="I29" s="7" t="s">
        <v>41</v>
      </c>
    </row>
    <row r="30" spans="1:9" ht="14.5" customHeight="1" x14ac:dyDescent="0.35">
      <c r="A30" s="8" t="s">
        <v>53</v>
      </c>
      <c r="B30" s="41" t="s">
        <v>54</v>
      </c>
      <c r="C30" s="40">
        <v>5</v>
      </c>
      <c r="D30" s="9" t="s">
        <v>37</v>
      </c>
      <c r="E30" s="38" t="str">
        <f t="shared" si="2"/>
        <v/>
      </c>
      <c r="F30" s="38" t="str">
        <f t="shared" si="3"/>
        <v/>
      </c>
      <c r="G30" s="38" t="s">
        <v>25</v>
      </c>
      <c r="H30" s="67" t="s">
        <v>30</v>
      </c>
      <c r="I30" s="7" t="s">
        <v>38</v>
      </c>
    </row>
    <row r="31" spans="1:9" ht="27.5" customHeight="1" x14ac:dyDescent="0.35">
      <c r="A31" s="44" t="s">
        <v>55</v>
      </c>
      <c r="B31" s="45" t="s">
        <v>56</v>
      </c>
      <c r="C31" s="71">
        <v>5</v>
      </c>
      <c r="D31" s="47" t="s">
        <v>37</v>
      </c>
      <c r="E31" s="46" t="str">
        <f t="shared" si="2"/>
        <v/>
      </c>
      <c r="F31" s="46" t="str">
        <f t="shared" si="3"/>
        <v/>
      </c>
      <c r="G31" s="46" t="s">
        <v>33</v>
      </c>
      <c r="H31" s="46" t="s">
        <v>192</v>
      </c>
      <c r="I31" s="45" t="s">
        <v>41</v>
      </c>
    </row>
    <row r="33" spans="1:11" ht="33.5" customHeight="1" x14ac:dyDescent="0.45">
      <c r="B33" s="13" t="s">
        <v>57</v>
      </c>
      <c r="C33" s="13"/>
      <c r="D33" s="13"/>
      <c r="I33" s="99" t="s">
        <v>232</v>
      </c>
      <c r="J33" s="99"/>
    </row>
    <row r="34" spans="1:11" ht="29" x14ac:dyDescent="0.35">
      <c r="A34" s="10" t="s">
        <v>15</v>
      </c>
      <c r="B34" s="11" t="s">
        <v>16</v>
      </c>
      <c r="C34" s="11" t="s">
        <v>17</v>
      </c>
      <c r="D34" s="10" t="s">
        <v>18</v>
      </c>
      <c r="E34" s="10" t="s">
        <v>19</v>
      </c>
      <c r="F34" s="10" t="s">
        <v>20</v>
      </c>
      <c r="G34" s="10" t="s">
        <v>21</v>
      </c>
      <c r="H34" s="64" t="s">
        <v>189</v>
      </c>
      <c r="I34" s="10" t="s">
        <v>22</v>
      </c>
    </row>
    <row r="35" spans="1:11" x14ac:dyDescent="0.35">
      <c r="A35" s="8" t="s">
        <v>58</v>
      </c>
      <c r="B35" s="7" t="s">
        <v>59</v>
      </c>
      <c r="C35" s="38">
        <v>5</v>
      </c>
      <c r="D35" s="9" t="s">
        <v>37</v>
      </c>
      <c r="E35" s="38" t="str">
        <f>IF(D35="Earned",C35,"")</f>
        <v/>
      </c>
      <c r="F35" s="38" t="str">
        <f>IF(D35="Planned",C35,"")</f>
        <v/>
      </c>
      <c r="G35" s="38" t="s">
        <v>25</v>
      </c>
      <c r="H35" s="65" t="s">
        <v>190</v>
      </c>
      <c r="I35" s="7" t="s">
        <v>170</v>
      </c>
    </row>
    <row r="36" spans="1:11" x14ac:dyDescent="0.35">
      <c r="A36" s="8" t="s">
        <v>60</v>
      </c>
      <c r="B36" s="7" t="s">
        <v>61</v>
      </c>
      <c r="C36" s="38">
        <v>5</v>
      </c>
      <c r="D36" s="9" t="s">
        <v>37</v>
      </c>
      <c r="E36" s="38" t="str">
        <f t="shared" ref="E36:E39" si="4">IF(D36="Earned",C36,"")</f>
        <v/>
      </c>
      <c r="F36" s="38" t="str">
        <f t="shared" ref="F36:F39" si="5">IF(D36="Planned",C36,"")</f>
        <v/>
      </c>
      <c r="G36" s="38" t="s">
        <v>25</v>
      </c>
      <c r="H36" s="65" t="s">
        <v>191</v>
      </c>
      <c r="I36" s="7" t="s">
        <v>171</v>
      </c>
    </row>
    <row r="37" spans="1:11" x14ac:dyDescent="0.35">
      <c r="A37" s="8" t="s">
        <v>62</v>
      </c>
      <c r="B37" s="7" t="s">
        <v>63</v>
      </c>
      <c r="C37" s="40">
        <v>5</v>
      </c>
      <c r="D37" s="9" t="s">
        <v>37</v>
      </c>
      <c r="E37" s="38" t="str">
        <f t="shared" si="4"/>
        <v/>
      </c>
      <c r="F37" s="38" t="str">
        <f t="shared" si="5"/>
        <v/>
      </c>
      <c r="G37" s="38" t="s">
        <v>25</v>
      </c>
      <c r="H37" s="65" t="s">
        <v>193</v>
      </c>
      <c r="I37" s="7" t="s">
        <v>38</v>
      </c>
    </row>
    <row r="38" spans="1:11" x14ac:dyDescent="0.35">
      <c r="A38" s="8" t="s">
        <v>64</v>
      </c>
      <c r="B38" s="7" t="s">
        <v>65</v>
      </c>
      <c r="C38" s="38">
        <v>5</v>
      </c>
      <c r="D38" s="9" t="s">
        <v>37</v>
      </c>
      <c r="E38" s="38" t="str">
        <f t="shared" si="4"/>
        <v/>
      </c>
      <c r="F38" s="38" t="str">
        <f t="shared" si="5"/>
        <v/>
      </c>
      <c r="G38" s="38" t="s">
        <v>25</v>
      </c>
      <c r="H38" s="65" t="s">
        <v>194</v>
      </c>
      <c r="I38" s="7" t="s">
        <v>41</v>
      </c>
    </row>
    <row r="39" spans="1:11" ht="29" x14ac:dyDescent="0.35">
      <c r="A39" s="44" t="str">
        <f>IF(B39="Please select: ", "CTMS-XXX",IF(B39="Econometrics", "CTMS-MET-05", IF(B39="Bioinformatics", "CTMS-SCI-19", IF(B39="Applied Statistics with R", "CTMS-MET-03",))))</f>
        <v>CTMS-XXX</v>
      </c>
      <c r="B39" s="44" t="s">
        <v>188</v>
      </c>
      <c r="C39" s="71">
        <v>5</v>
      </c>
      <c r="D39" s="47" t="s">
        <v>37</v>
      </c>
      <c r="E39" s="46" t="str">
        <f t="shared" si="4"/>
        <v/>
      </c>
      <c r="F39" s="46" t="str">
        <f t="shared" si="5"/>
        <v/>
      </c>
      <c r="G39" s="71" t="s">
        <v>33</v>
      </c>
      <c r="H39" s="71" t="s">
        <v>192</v>
      </c>
      <c r="I39" s="45" t="s">
        <v>72</v>
      </c>
    </row>
    <row r="41" spans="1:11" ht="18.5" x14ac:dyDescent="0.45">
      <c r="B41" s="13" t="s">
        <v>66</v>
      </c>
      <c r="I41" s="14" t="s">
        <v>67</v>
      </c>
    </row>
    <row r="42" spans="1:11" ht="29" x14ac:dyDescent="0.35">
      <c r="A42" s="10" t="s">
        <v>15</v>
      </c>
      <c r="B42" s="11" t="s">
        <v>16</v>
      </c>
      <c r="C42" s="11" t="s">
        <v>17</v>
      </c>
      <c r="D42" s="10" t="s">
        <v>18</v>
      </c>
      <c r="E42" s="10" t="s">
        <v>19</v>
      </c>
      <c r="F42" s="10" t="s">
        <v>20</v>
      </c>
      <c r="G42" s="10" t="s">
        <v>21</v>
      </c>
      <c r="H42" s="64" t="s">
        <v>189</v>
      </c>
      <c r="I42" s="10" t="s">
        <v>22</v>
      </c>
    </row>
    <row r="43" spans="1:11" x14ac:dyDescent="0.35">
      <c r="A43" s="58" t="str">
        <f>IF(B43="Please select:","CTLA-GER-XX/ CTHU-HUM-XXX",IF(B43="German A1.1-C1","CTLA-GER-XX",IF(B43="Introduction to Philosophical Ethics","CTHU-HUM-001",IF(B43="Introduction to the Philosophy of Science","CTHU-HUM-002",IF(B43="Introduction to Visual Culture","CTHU-HUM-003")))))</f>
        <v>CTLA-GER-XX/ CTHU-HUM-XXX</v>
      </c>
      <c r="B43" s="44" t="s">
        <v>37</v>
      </c>
      <c r="C43" s="46">
        <v>2.5</v>
      </c>
      <c r="D43" s="47" t="s">
        <v>37</v>
      </c>
      <c r="E43" s="46" t="str">
        <f>IF(D43="Earned",C43,"")</f>
        <v/>
      </c>
      <c r="F43" s="46" t="str">
        <f>IF(D43="Planned",C43,"")</f>
        <v/>
      </c>
      <c r="G43" s="46" t="s">
        <v>33</v>
      </c>
      <c r="H43" s="46" t="s">
        <v>190</v>
      </c>
      <c r="I43" s="45" t="s">
        <v>170</v>
      </c>
    </row>
    <row r="44" spans="1:11" x14ac:dyDescent="0.35">
      <c r="A44" s="58" t="str">
        <f>IF(B44="Please select:","CTLA-GER-XX/ CTHU-HUM-XXX",IF(B44="German A1.1-C1","CTLA-GER-XX",IF(B44="Introduction to Philosophical Ethics","CTHU-HUM-001",IF(B44="Introduction to the Philosophy of Science","CTHU-HUM-002",IF(B44="Introduction to Visual Culture","CTHU-HUM-003")))))</f>
        <v>CTLA-GER-XX/ CTHU-HUM-XXX</v>
      </c>
      <c r="B44" s="44" t="s">
        <v>37</v>
      </c>
      <c r="C44" s="46">
        <v>2.5</v>
      </c>
      <c r="D44" s="47" t="s">
        <v>37</v>
      </c>
      <c r="E44" s="46" t="str">
        <f t="shared" ref="E44" si="6">IF(D44="Earned",C44,"")</f>
        <v/>
      </c>
      <c r="F44" s="46" t="str">
        <f t="shared" ref="F44" si="7">IF(D44="Planned",C44,"")</f>
        <v/>
      </c>
      <c r="G44" s="46" t="s">
        <v>33</v>
      </c>
      <c r="H44" s="46" t="s">
        <v>195</v>
      </c>
      <c r="I44" s="45" t="s">
        <v>171</v>
      </c>
    </row>
    <row r="46" spans="1:11" ht="43" customHeight="1" x14ac:dyDescent="0.45">
      <c r="B46" s="13" t="s">
        <v>68</v>
      </c>
      <c r="I46" s="99" t="s">
        <v>233</v>
      </c>
      <c r="J46" s="99"/>
      <c r="K46" s="72"/>
    </row>
    <row r="47" spans="1:11" ht="29" x14ac:dyDescent="0.35">
      <c r="A47" s="10" t="s">
        <v>15</v>
      </c>
      <c r="B47" s="11" t="s">
        <v>16</v>
      </c>
      <c r="C47" s="11" t="s">
        <v>17</v>
      </c>
      <c r="D47" s="10" t="s">
        <v>18</v>
      </c>
      <c r="E47" s="10" t="s">
        <v>19</v>
      </c>
      <c r="F47" s="10" t="s">
        <v>20</v>
      </c>
      <c r="G47" s="10" t="s">
        <v>21</v>
      </c>
      <c r="H47" s="64" t="s">
        <v>189</v>
      </c>
      <c r="I47" s="10" t="s">
        <v>22</v>
      </c>
    </row>
    <row r="48" spans="1:11" x14ac:dyDescent="0.35">
      <c r="A48" s="8" t="s">
        <v>69</v>
      </c>
      <c r="B48" s="8" t="s">
        <v>202</v>
      </c>
      <c r="C48" s="38">
        <v>2.5</v>
      </c>
      <c r="D48" s="9" t="s">
        <v>37</v>
      </c>
      <c r="E48" s="38" t="str">
        <f t="shared" ref="E48:E54" si="8">IF(D48="Earned",C48,"")</f>
        <v/>
      </c>
      <c r="F48" s="38" t="str">
        <f t="shared" ref="F48:F54" si="9">IF(D48="Planned",C48,"")</f>
        <v/>
      </c>
      <c r="G48" s="38" t="s">
        <v>33</v>
      </c>
      <c r="H48" s="38" t="s">
        <v>190</v>
      </c>
      <c r="I48" s="7" t="s">
        <v>72</v>
      </c>
    </row>
    <row r="49" spans="1:9" x14ac:dyDescent="0.35">
      <c r="A49" s="8" t="s">
        <v>70</v>
      </c>
      <c r="B49" s="8" t="s">
        <v>203</v>
      </c>
      <c r="C49" s="38">
        <v>2.5</v>
      </c>
      <c r="D49" s="9" t="s">
        <v>37</v>
      </c>
      <c r="E49" s="38" t="str">
        <f t="shared" si="8"/>
        <v/>
      </c>
      <c r="F49" s="38" t="str">
        <f t="shared" si="9"/>
        <v/>
      </c>
      <c r="G49" s="38" t="s">
        <v>33</v>
      </c>
      <c r="H49" s="38" t="s">
        <v>190</v>
      </c>
      <c r="I49" s="7" t="s">
        <v>72</v>
      </c>
    </row>
    <row r="50" spans="1:9" ht="29" x14ac:dyDescent="0.35">
      <c r="A50" s="8" t="s">
        <v>71</v>
      </c>
      <c r="B50" s="7" t="s">
        <v>204</v>
      </c>
      <c r="C50" s="38">
        <v>5</v>
      </c>
      <c r="D50" s="9" t="s">
        <v>37</v>
      </c>
      <c r="E50" s="38" t="str">
        <f t="shared" si="8"/>
        <v/>
      </c>
      <c r="F50" s="38" t="str">
        <f t="shared" si="9"/>
        <v/>
      </c>
      <c r="G50" s="38" t="s">
        <v>33</v>
      </c>
      <c r="H50" s="38" t="s">
        <v>190</v>
      </c>
      <c r="I50" s="7" t="s">
        <v>72</v>
      </c>
    </row>
    <row r="51" spans="1:9" x14ac:dyDescent="0.35">
      <c r="A51" s="8" t="s">
        <v>205</v>
      </c>
      <c r="B51" s="7" t="s">
        <v>206</v>
      </c>
      <c r="C51" s="38">
        <v>5</v>
      </c>
      <c r="D51" s="9" t="s">
        <v>37</v>
      </c>
      <c r="E51" s="38" t="str">
        <f t="shared" si="8"/>
        <v/>
      </c>
      <c r="F51" s="38" t="str">
        <f t="shared" si="9"/>
        <v/>
      </c>
      <c r="G51" s="38" t="s">
        <v>33</v>
      </c>
      <c r="H51" s="38" t="s">
        <v>190</v>
      </c>
      <c r="I51" s="7" t="s">
        <v>207</v>
      </c>
    </row>
    <row r="52" spans="1:9" x14ac:dyDescent="0.35">
      <c r="A52" s="8" t="s">
        <v>208</v>
      </c>
      <c r="B52" s="7" t="s">
        <v>209</v>
      </c>
      <c r="C52" s="38">
        <v>5</v>
      </c>
      <c r="D52" s="9" t="s">
        <v>37</v>
      </c>
      <c r="E52" s="38" t="str">
        <f t="shared" si="8"/>
        <v/>
      </c>
      <c r="F52" s="38" t="str">
        <f t="shared" si="9"/>
        <v/>
      </c>
      <c r="G52" s="38" t="s">
        <v>33</v>
      </c>
      <c r="H52" s="38" t="s">
        <v>190</v>
      </c>
      <c r="I52" s="7" t="s">
        <v>38</v>
      </c>
    </row>
    <row r="53" spans="1:9" x14ac:dyDescent="0.35">
      <c r="A53" s="8" t="s">
        <v>210</v>
      </c>
      <c r="B53" s="8" t="s">
        <v>211</v>
      </c>
      <c r="C53" s="38">
        <v>5</v>
      </c>
      <c r="D53" s="9" t="s">
        <v>37</v>
      </c>
      <c r="E53" s="38" t="str">
        <f t="shared" si="8"/>
        <v/>
      </c>
      <c r="F53" s="38" t="str">
        <f t="shared" si="9"/>
        <v/>
      </c>
      <c r="G53" s="8" t="s">
        <v>33</v>
      </c>
      <c r="H53" s="38" t="s">
        <v>190</v>
      </c>
      <c r="I53" s="8" t="s">
        <v>41</v>
      </c>
    </row>
    <row r="54" spans="1:9" x14ac:dyDescent="0.35">
      <c r="A54" s="8" t="s">
        <v>212</v>
      </c>
      <c r="B54" s="8" t="s">
        <v>213</v>
      </c>
      <c r="C54" s="38">
        <v>5</v>
      </c>
      <c r="D54" s="9" t="s">
        <v>37</v>
      </c>
      <c r="E54" s="38" t="str">
        <f t="shared" si="8"/>
        <v/>
      </c>
      <c r="F54" s="38" t="str">
        <f t="shared" si="9"/>
        <v/>
      </c>
      <c r="G54" s="8" t="s">
        <v>33</v>
      </c>
      <c r="H54" s="8" t="s">
        <v>214</v>
      </c>
      <c r="I54" s="8" t="s">
        <v>38</v>
      </c>
    </row>
    <row r="57" spans="1:9" ht="18.5" x14ac:dyDescent="0.45">
      <c r="B57" s="13" t="s">
        <v>73</v>
      </c>
      <c r="C57" s="13"/>
      <c r="D57" s="13"/>
      <c r="I57" s="14" t="s">
        <v>74</v>
      </c>
    </row>
    <row r="58" spans="1:9" ht="29" x14ac:dyDescent="0.35">
      <c r="A58" s="10" t="s">
        <v>15</v>
      </c>
      <c r="B58" s="11" t="s">
        <v>16</v>
      </c>
      <c r="C58" s="11" t="s">
        <v>17</v>
      </c>
      <c r="D58" s="10" t="s">
        <v>18</v>
      </c>
      <c r="E58" s="10" t="s">
        <v>19</v>
      </c>
      <c r="F58" s="10" t="s">
        <v>20</v>
      </c>
      <c r="G58" s="10" t="s">
        <v>21</v>
      </c>
      <c r="H58" s="64" t="s">
        <v>189</v>
      </c>
      <c r="I58" s="10" t="s">
        <v>22</v>
      </c>
    </row>
    <row r="59" spans="1:9" x14ac:dyDescent="0.35">
      <c r="A59" s="8" t="s">
        <v>75</v>
      </c>
      <c r="B59" s="7" t="s">
        <v>73</v>
      </c>
      <c r="C59" s="38">
        <v>15</v>
      </c>
      <c r="D59" s="7" t="s">
        <v>37</v>
      </c>
      <c r="E59" s="38" t="str">
        <f>IF(D59="Earned",C59,"")</f>
        <v/>
      </c>
      <c r="F59" s="38" t="str">
        <f>IF(D59="Planned",C59,"")</f>
        <v/>
      </c>
      <c r="G59" s="7" t="s">
        <v>25</v>
      </c>
      <c r="H59" s="7"/>
      <c r="I59" s="7" t="s">
        <v>196</v>
      </c>
    </row>
    <row r="60" spans="1:9" x14ac:dyDescent="0.35">
      <c r="A60" s="8" t="s">
        <v>76</v>
      </c>
      <c r="B60" s="7" t="s">
        <v>77</v>
      </c>
      <c r="C60" s="38">
        <v>0</v>
      </c>
      <c r="D60" s="7" t="s">
        <v>37</v>
      </c>
      <c r="E60" s="38" t="str">
        <f t="shared" ref="E60:E65" si="10">IF(D60="Earned",C60,"")</f>
        <v/>
      </c>
      <c r="F60" s="38" t="str">
        <f t="shared" ref="F60:F65" si="11">IF(D60="Planned",C60,"")</f>
        <v/>
      </c>
      <c r="G60" s="7" t="s">
        <v>25</v>
      </c>
      <c r="H60" s="7"/>
      <c r="I60" s="7" t="s">
        <v>78</v>
      </c>
    </row>
    <row r="61" spans="1:9" x14ac:dyDescent="0.35">
      <c r="A61" s="8" t="s">
        <v>79</v>
      </c>
      <c r="B61" s="7" t="s">
        <v>80</v>
      </c>
      <c r="C61" s="38">
        <v>0</v>
      </c>
      <c r="D61" s="7" t="s">
        <v>37</v>
      </c>
      <c r="E61" s="38" t="str">
        <f t="shared" si="10"/>
        <v/>
      </c>
      <c r="F61" s="38" t="str">
        <f t="shared" si="11"/>
        <v/>
      </c>
      <c r="G61" s="7" t="s">
        <v>25</v>
      </c>
      <c r="H61" s="7"/>
      <c r="I61" s="7" t="s">
        <v>81</v>
      </c>
    </row>
    <row r="62" spans="1:9" x14ac:dyDescent="0.35">
      <c r="A62" s="8" t="s">
        <v>82</v>
      </c>
      <c r="B62" s="7" t="s">
        <v>83</v>
      </c>
      <c r="C62" s="38">
        <v>0</v>
      </c>
      <c r="D62" s="7" t="s">
        <v>37</v>
      </c>
      <c r="E62" s="38" t="str">
        <f t="shared" si="10"/>
        <v/>
      </c>
      <c r="F62" s="38" t="str">
        <f t="shared" si="11"/>
        <v/>
      </c>
      <c r="G62" s="7" t="s">
        <v>25</v>
      </c>
      <c r="H62" s="7"/>
      <c r="I62" s="7" t="s">
        <v>84</v>
      </c>
    </row>
    <row r="63" spans="1:9" x14ac:dyDescent="0.35">
      <c r="A63" s="8" t="s">
        <v>85</v>
      </c>
      <c r="B63" s="7" t="s">
        <v>86</v>
      </c>
      <c r="C63" s="38">
        <v>0</v>
      </c>
      <c r="D63" s="7" t="s">
        <v>37</v>
      </c>
      <c r="E63" s="38" t="str">
        <f t="shared" si="10"/>
        <v/>
      </c>
      <c r="F63" s="38" t="str">
        <f t="shared" si="11"/>
        <v/>
      </c>
      <c r="G63" s="7" t="s">
        <v>25</v>
      </c>
      <c r="H63" s="7"/>
      <c r="I63" s="7" t="s">
        <v>87</v>
      </c>
    </row>
    <row r="64" spans="1:9" x14ac:dyDescent="0.35">
      <c r="A64" s="8" t="s">
        <v>88</v>
      </c>
      <c r="B64" s="7" t="s">
        <v>89</v>
      </c>
      <c r="C64" s="38">
        <v>0</v>
      </c>
      <c r="D64" s="7" t="s">
        <v>37</v>
      </c>
      <c r="E64" s="38" t="str">
        <f t="shared" si="10"/>
        <v/>
      </c>
      <c r="F64" s="38" t="str">
        <f t="shared" si="11"/>
        <v/>
      </c>
      <c r="G64" s="7" t="s">
        <v>33</v>
      </c>
      <c r="H64" s="7"/>
      <c r="I64" s="7" t="s">
        <v>90</v>
      </c>
    </row>
    <row r="65" spans="1:10" ht="17.25" customHeight="1" x14ac:dyDescent="0.35">
      <c r="A65" s="8" t="s">
        <v>88</v>
      </c>
      <c r="B65" s="7" t="s">
        <v>91</v>
      </c>
      <c r="C65" s="38">
        <v>0</v>
      </c>
      <c r="D65" s="7" t="s">
        <v>37</v>
      </c>
      <c r="E65" s="38" t="str">
        <f t="shared" si="10"/>
        <v/>
      </c>
      <c r="F65" s="38" t="str">
        <f t="shared" si="11"/>
        <v/>
      </c>
      <c r="G65" s="7" t="s">
        <v>33</v>
      </c>
      <c r="H65" s="7"/>
      <c r="I65" s="7" t="s">
        <v>90</v>
      </c>
    </row>
    <row r="66" spans="1:10" ht="15.75" customHeight="1" x14ac:dyDescent="0.35"/>
    <row r="67" spans="1:10" ht="18.5" x14ac:dyDescent="0.45">
      <c r="B67" s="13" t="s">
        <v>92</v>
      </c>
      <c r="C67" s="13"/>
      <c r="D67" s="13"/>
      <c r="I67" s="14" t="s">
        <v>74</v>
      </c>
    </row>
    <row r="68" spans="1:10" ht="29" x14ac:dyDescent="0.35">
      <c r="A68" s="10" t="s">
        <v>15</v>
      </c>
      <c r="B68" s="11" t="s">
        <v>16</v>
      </c>
      <c r="C68" s="11" t="s">
        <v>17</v>
      </c>
      <c r="D68" s="10" t="s">
        <v>18</v>
      </c>
      <c r="E68" s="10" t="s">
        <v>19</v>
      </c>
      <c r="F68" s="10" t="s">
        <v>20</v>
      </c>
      <c r="G68" s="10" t="s">
        <v>21</v>
      </c>
      <c r="H68" s="64" t="s">
        <v>189</v>
      </c>
      <c r="I68" s="10" t="s">
        <v>22</v>
      </c>
    </row>
    <row r="69" spans="1:10" x14ac:dyDescent="0.35">
      <c r="A69" s="8" t="s">
        <v>93</v>
      </c>
      <c r="B69" s="7" t="s">
        <v>94</v>
      </c>
      <c r="C69" s="9">
        <v>5</v>
      </c>
      <c r="D69" s="9" t="s">
        <v>37</v>
      </c>
      <c r="E69" s="38" t="str">
        <f t="shared" ref="E69:E71" si="12">IF(D69="Earned",C69,"")</f>
        <v/>
      </c>
      <c r="F69" s="40" t="str">
        <f t="shared" ref="F69:F71" si="13">IF(D69="Planned",C69,"")</f>
        <v/>
      </c>
      <c r="G69" s="40" t="s">
        <v>33</v>
      </c>
      <c r="H69" s="94" t="s">
        <v>192</v>
      </c>
      <c r="I69" s="7" t="s">
        <v>95</v>
      </c>
    </row>
    <row r="70" spans="1:10" x14ac:dyDescent="0.35">
      <c r="A70" s="8" t="s">
        <v>93</v>
      </c>
      <c r="B70" s="7" t="s">
        <v>94</v>
      </c>
      <c r="C70" s="9">
        <v>5</v>
      </c>
      <c r="D70" s="9" t="s">
        <v>37</v>
      </c>
      <c r="E70" s="38" t="str">
        <f t="shared" si="12"/>
        <v/>
      </c>
      <c r="F70" s="40" t="str">
        <f t="shared" si="13"/>
        <v/>
      </c>
      <c r="G70" s="40" t="s">
        <v>33</v>
      </c>
      <c r="H70" s="95"/>
      <c r="I70" s="7" t="s">
        <v>95</v>
      </c>
    </row>
    <row r="71" spans="1:10" x14ac:dyDescent="0.35">
      <c r="A71" s="8" t="s">
        <v>93</v>
      </c>
      <c r="B71" s="7" t="s">
        <v>94</v>
      </c>
      <c r="C71" s="9">
        <v>5</v>
      </c>
      <c r="D71" s="9" t="s">
        <v>37</v>
      </c>
      <c r="E71" s="38" t="str">
        <f t="shared" si="12"/>
        <v/>
      </c>
      <c r="F71" s="40" t="str">
        <f t="shared" si="13"/>
        <v/>
      </c>
      <c r="G71" s="40" t="s">
        <v>33</v>
      </c>
      <c r="H71" s="96"/>
      <c r="I71" s="7" t="s">
        <v>95</v>
      </c>
    </row>
    <row r="73" spans="1:10" ht="18.5" x14ac:dyDescent="0.45">
      <c r="B73" s="13" t="s">
        <v>96</v>
      </c>
      <c r="C73" s="13"/>
      <c r="D73" s="13"/>
      <c r="I73" s="14" t="s">
        <v>74</v>
      </c>
    </row>
    <row r="74" spans="1:10" ht="29" x14ac:dyDescent="0.35">
      <c r="A74" s="10" t="s">
        <v>15</v>
      </c>
      <c r="B74" s="11" t="s">
        <v>16</v>
      </c>
      <c r="C74" s="11" t="s">
        <v>17</v>
      </c>
      <c r="D74" s="10" t="s">
        <v>18</v>
      </c>
      <c r="E74" s="10" t="s">
        <v>19</v>
      </c>
      <c r="F74" s="10" t="s">
        <v>20</v>
      </c>
      <c r="G74" s="10" t="s">
        <v>21</v>
      </c>
      <c r="H74" s="64" t="s">
        <v>189</v>
      </c>
      <c r="I74" s="64" t="s">
        <v>22</v>
      </c>
    </row>
    <row r="75" spans="1:10" x14ac:dyDescent="0.35">
      <c r="A75" s="8" t="s">
        <v>97</v>
      </c>
      <c r="B75" s="7" t="s">
        <v>98</v>
      </c>
      <c r="C75" s="38">
        <v>12</v>
      </c>
      <c r="D75" s="9" t="s">
        <v>37</v>
      </c>
      <c r="E75" s="38" t="str">
        <f>IF(D75="Earned",C75,"")</f>
        <v/>
      </c>
      <c r="F75" s="38" t="str">
        <f>IF(D75="Planned",C75,"")</f>
        <v/>
      </c>
      <c r="G75" s="38" t="s">
        <v>25</v>
      </c>
      <c r="H75" s="97" t="s">
        <v>197</v>
      </c>
      <c r="I75" s="7" t="s">
        <v>41</v>
      </c>
    </row>
    <row r="76" spans="1:10" x14ac:dyDescent="0.35">
      <c r="A76" s="8" t="s">
        <v>99</v>
      </c>
      <c r="B76" s="7" t="s">
        <v>100</v>
      </c>
      <c r="C76" s="38">
        <v>3</v>
      </c>
      <c r="D76" s="9" t="s">
        <v>37</v>
      </c>
      <c r="E76" s="38" t="str">
        <f>IF(D76="Earned",C76,"")</f>
        <v/>
      </c>
      <c r="F76" s="38" t="str">
        <f>IF(D76="Planned",C76,"")</f>
        <v/>
      </c>
      <c r="G76" s="38" t="s">
        <v>25</v>
      </c>
      <c r="H76" s="98"/>
      <c r="I76" s="7" t="s">
        <v>41</v>
      </c>
    </row>
    <row r="80" spans="1:10" ht="18.5" x14ac:dyDescent="0.45">
      <c r="A80" s="14" t="s">
        <v>101</v>
      </c>
      <c r="B80" s="16">
        <f>SUM(E14:E78)</f>
        <v>0</v>
      </c>
      <c r="C80" s="16"/>
      <c r="D80" s="16"/>
      <c r="E80" s="14" t="s">
        <v>102</v>
      </c>
      <c r="I80" s="16">
        <f>SUM(F14:F78)</f>
        <v>0</v>
      </c>
      <c r="J80" s="37">
        <f>SUM(B79+H79)</f>
        <v>0</v>
      </c>
    </row>
    <row r="81" spans="1:15" ht="14.5" customHeight="1" thickBot="1" x14ac:dyDescent="0.4">
      <c r="J81" s="17"/>
    </row>
    <row r="82" spans="1:15" x14ac:dyDescent="0.35">
      <c r="J82" s="18">
        <f>H79/30</f>
        <v>0</v>
      </c>
      <c r="K82" s="76" t="s">
        <v>103</v>
      </c>
      <c r="L82" s="77"/>
      <c r="M82" s="77"/>
      <c r="N82" s="77"/>
      <c r="O82" s="78"/>
    </row>
    <row r="83" spans="1:15" x14ac:dyDescent="0.35">
      <c r="J83" s="17"/>
      <c r="K83" s="82"/>
      <c r="L83" s="83"/>
      <c r="M83" s="83"/>
      <c r="N83" s="83"/>
      <c r="O83" s="84"/>
    </row>
    <row r="84" spans="1:15" x14ac:dyDescent="0.35">
      <c r="K84" s="82"/>
      <c r="L84" s="83"/>
      <c r="M84" s="83"/>
      <c r="N84" s="83"/>
      <c r="O84" s="84"/>
    </row>
    <row r="85" spans="1:15" ht="18.5" x14ac:dyDescent="0.45">
      <c r="B85" s="13" t="s">
        <v>104</v>
      </c>
      <c r="C85" s="13"/>
      <c r="D85" s="13"/>
      <c r="E85" s="19" t="s">
        <v>105</v>
      </c>
      <c r="F85" s="15"/>
      <c r="G85" s="15"/>
      <c r="H85" s="15"/>
      <c r="K85" s="82"/>
      <c r="L85" s="83"/>
      <c r="M85" s="83"/>
      <c r="N85" s="83"/>
      <c r="O85" s="84"/>
    </row>
    <row r="86" spans="1:15" ht="29" x14ac:dyDescent="0.35">
      <c r="A86" s="10" t="s">
        <v>15</v>
      </c>
      <c r="B86" s="11" t="s">
        <v>16</v>
      </c>
      <c r="C86" s="11" t="s">
        <v>17</v>
      </c>
      <c r="D86" s="10" t="s">
        <v>18</v>
      </c>
      <c r="E86" s="10" t="s">
        <v>19</v>
      </c>
      <c r="F86" s="10" t="s">
        <v>20</v>
      </c>
      <c r="G86" s="10" t="s">
        <v>21</v>
      </c>
      <c r="H86" s="64" t="s">
        <v>189</v>
      </c>
      <c r="I86" s="10" t="s">
        <v>22</v>
      </c>
      <c r="K86" s="82"/>
      <c r="L86" s="83"/>
      <c r="M86" s="83"/>
      <c r="N86" s="83"/>
      <c r="O86" s="84"/>
    </row>
    <row r="87" spans="1:15" ht="15" thickBot="1" x14ac:dyDescent="0.4">
      <c r="A87" s="8"/>
      <c r="B87" s="7"/>
      <c r="C87" s="7"/>
      <c r="D87" s="74" t="s">
        <v>37</v>
      </c>
      <c r="E87" s="38" t="str">
        <f t="shared" ref="E87" si="14">IF(D87="Earned",C87,"")</f>
        <v/>
      </c>
      <c r="F87" s="38" t="str">
        <f t="shared" ref="F87" si="15">IF(D87="Planned",C87,"")</f>
        <v/>
      </c>
      <c r="G87" s="7"/>
      <c r="H87" s="9"/>
      <c r="I87" s="7" t="s">
        <v>95</v>
      </c>
      <c r="K87" s="79"/>
      <c r="L87" s="80"/>
      <c r="M87" s="80"/>
      <c r="N87" s="80"/>
      <c r="O87" s="81"/>
    </row>
    <row r="88" spans="1:15" ht="14.5" customHeight="1" thickBot="1" x14ac:dyDescent="0.4">
      <c r="A88" s="8"/>
      <c r="B88" s="7"/>
      <c r="C88" s="7"/>
      <c r="D88" s="7" t="s">
        <v>37</v>
      </c>
      <c r="E88" s="38" t="str">
        <f t="shared" ref="E88:E95" si="16">IF(D88="Earned",C88,"")</f>
        <v/>
      </c>
      <c r="F88" s="38" t="str">
        <f t="shared" ref="F88:F95" si="17">IF(D88="Planned",C88,"")</f>
        <v/>
      </c>
      <c r="G88" s="7"/>
      <c r="H88" s="9"/>
      <c r="I88" s="7" t="s">
        <v>95</v>
      </c>
    </row>
    <row r="89" spans="1:15" x14ac:dyDescent="0.35">
      <c r="A89" s="8"/>
      <c r="B89" s="7"/>
      <c r="C89" s="7"/>
      <c r="D89" s="7" t="s">
        <v>37</v>
      </c>
      <c r="E89" s="38" t="str">
        <f t="shared" si="16"/>
        <v/>
      </c>
      <c r="F89" s="38" t="str">
        <f t="shared" si="17"/>
        <v/>
      </c>
      <c r="G89" s="7"/>
      <c r="H89" s="9"/>
      <c r="I89" s="7" t="s">
        <v>95</v>
      </c>
      <c r="K89" s="76" t="s">
        <v>106</v>
      </c>
      <c r="L89" s="77"/>
      <c r="M89" s="77"/>
      <c r="N89" s="77"/>
      <c r="O89" s="78"/>
    </row>
    <row r="90" spans="1:15" ht="15" thickBot="1" x14ac:dyDescent="0.4">
      <c r="A90" s="8"/>
      <c r="B90" s="7"/>
      <c r="C90" s="7"/>
      <c r="D90" s="7" t="s">
        <v>37</v>
      </c>
      <c r="E90" s="38" t="str">
        <f t="shared" si="16"/>
        <v/>
      </c>
      <c r="F90" s="38" t="str">
        <f t="shared" si="17"/>
        <v/>
      </c>
      <c r="G90" s="7"/>
      <c r="H90" s="9"/>
      <c r="I90" s="7" t="s">
        <v>95</v>
      </c>
      <c r="K90" s="79"/>
      <c r="L90" s="80"/>
      <c r="M90" s="80"/>
      <c r="N90" s="80"/>
      <c r="O90" s="81"/>
    </row>
    <row r="91" spans="1:15" x14ac:dyDescent="0.35">
      <c r="A91" s="8"/>
      <c r="B91" s="7"/>
      <c r="C91" s="7"/>
      <c r="D91" s="7" t="s">
        <v>37</v>
      </c>
      <c r="E91" s="38" t="str">
        <f t="shared" si="16"/>
        <v/>
      </c>
      <c r="F91" s="38" t="str">
        <f t="shared" si="17"/>
        <v/>
      </c>
      <c r="G91" s="7"/>
      <c r="H91" s="9"/>
      <c r="I91" s="7" t="s">
        <v>95</v>
      </c>
    </row>
    <row r="92" spans="1:15" x14ac:dyDescent="0.35">
      <c r="A92" s="8"/>
      <c r="B92" s="7"/>
      <c r="C92" s="7"/>
      <c r="D92" s="7" t="s">
        <v>37</v>
      </c>
      <c r="E92" s="38" t="str">
        <f t="shared" si="16"/>
        <v/>
      </c>
      <c r="F92" s="38" t="str">
        <f t="shared" si="17"/>
        <v/>
      </c>
      <c r="G92" s="7"/>
      <c r="H92" s="9"/>
      <c r="I92" s="7" t="s">
        <v>95</v>
      </c>
    </row>
    <row r="93" spans="1:15" x14ac:dyDescent="0.35">
      <c r="A93" s="8"/>
      <c r="B93" s="7"/>
      <c r="C93" s="7"/>
      <c r="D93" s="7" t="s">
        <v>37</v>
      </c>
      <c r="E93" s="38" t="str">
        <f t="shared" si="16"/>
        <v/>
      </c>
      <c r="F93" s="38" t="str">
        <f t="shared" si="17"/>
        <v/>
      </c>
      <c r="G93" s="7"/>
      <c r="H93" s="9"/>
      <c r="I93" s="7" t="s">
        <v>95</v>
      </c>
    </row>
    <row r="94" spans="1:15" x14ac:dyDescent="0.35">
      <c r="A94" s="8"/>
      <c r="B94" s="7"/>
      <c r="C94" s="7"/>
      <c r="D94" s="7" t="s">
        <v>37</v>
      </c>
      <c r="E94" s="38" t="str">
        <f t="shared" si="16"/>
        <v/>
      </c>
      <c r="F94" s="38" t="str">
        <f t="shared" si="17"/>
        <v/>
      </c>
      <c r="G94" s="7"/>
      <c r="H94" s="9"/>
      <c r="I94" s="7" t="s">
        <v>95</v>
      </c>
    </row>
    <row r="95" spans="1:15" x14ac:dyDescent="0.35">
      <c r="A95" s="8"/>
      <c r="B95" s="7"/>
      <c r="C95" s="7"/>
      <c r="D95" s="7" t="s">
        <v>37</v>
      </c>
      <c r="E95" s="38" t="str">
        <f t="shared" si="16"/>
        <v/>
      </c>
      <c r="F95" s="38" t="str">
        <f t="shared" si="17"/>
        <v/>
      </c>
      <c r="G95" s="7"/>
      <c r="H95" s="9"/>
      <c r="I95" s="7" t="s">
        <v>95</v>
      </c>
    </row>
  </sheetData>
  <sortState xmlns:xlrd2="http://schemas.microsoft.com/office/spreadsheetml/2017/richdata2" ref="A14:H19">
    <sortCondition descending="1" ref="H14"/>
  </sortState>
  <mergeCells count="14">
    <mergeCell ref="B1:D1"/>
    <mergeCell ref="K89:O90"/>
    <mergeCell ref="K82:O87"/>
    <mergeCell ref="H2:I2"/>
    <mergeCell ref="A9:J10"/>
    <mergeCell ref="A6:J6"/>
    <mergeCell ref="A7:J7"/>
    <mergeCell ref="A8:J8"/>
    <mergeCell ref="A5:J5"/>
    <mergeCell ref="B2:D2"/>
    <mergeCell ref="H69:H71"/>
    <mergeCell ref="H75:H76"/>
    <mergeCell ref="I33:J33"/>
    <mergeCell ref="I46:J46"/>
  </mergeCells>
  <conditionalFormatting sqref="J80">
    <cfRule type="cellIs" dxfId="2" priority="1" stopIfTrue="1" operator="lessThan">
      <formula>180</formula>
    </cfRule>
    <cfRule type="cellIs" dxfId="1" priority="2" operator="lessThan">
      <formula>180</formula>
    </cfRule>
    <cfRule type="cellIs" dxfId="0" priority="3" operator="lessThan">
      <formula>180</formula>
    </cfRule>
  </conditionalFormatting>
  <dataValidations count="7">
    <dataValidation type="list" allowBlank="1" showInputMessage="1" showErrorMessage="1" sqref="D35:D38 D23:D31 D69:D71" xr:uid="{5B822A99-0833-4B3B-898C-30A2CB8DAF2A}">
      <formula1>"Please select:, Earned, Planned, "</formula1>
    </dataValidation>
    <dataValidation type="list" allowBlank="1" showInputMessage="1" showErrorMessage="1" sqref="D14:D19" xr:uid="{3A5AE91F-A9AC-4861-BDBD-24DCCD8370BF}">
      <formula1>"Please select: , Earned, Planned, "</formula1>
    </dataValidation>
    <dataValidation type="list" allowBlank="1" showInputMessage="1" showErrorMessage="1" sqref="D59:D65 D75:D76 D43:D46 D48:D56 D87:D95" xr:uid="{E36F4451-A23D-4409-B198-50FD3E92D6CD}">
      <formula1>"Please select:, Earned, Planned,"</formula1>
    </dataValidation>
    <dataValidation allowBlank="1" showErrorMessage="1" sqref="A18:A19" xr:uid="{0AB86F3D-481D-44D0-B9E7-6321D743F4EE}"/>
    <dataValidation type="list" allowBlank="1" showInputMessage="1" showErrorMessage="1" sqref="B44" xr:uid="{E1F44D92-2051-448B-A311-38C61179A033}">
      <formula1>"Please select:, German A1.1-C1,  Introduction to Philosophical Ethics,  Introduction to Visual Culture,"</formula1>
    </dataValidation>
    <dataValidation type="list" allowBlank="1" showInputMessage="1" showErrorMessage="1" sqref="B43" xr:uid="{25191474-7BEC-43F9-B412-B1AF39B7EE3F}">
      <formula1>"Please select:, German A1.1-C1,  Introduction to the Philosophy of Science, "</formula1>
    </dataValidation>
    <dataValidation type="list" allowBlank="1" showInputMessage="1" showErrorMessage="1" sqref="D39" xr:uid="{AC3664F1-D982-433B-9856-FFD2A3CB46D9}">
      <formula1>"Please select:, Earned, Planned, N/A,"</formula1>
    </dataValidation>
  </dataValidations>
  <pageMargins left="0.7" right="0.7" top="0.75" bottom="0.75" header="0.3" footer="0.3"/>
  <pageSetup paperSize="9" scale="65" fitToHeight="0" orientation="portrait"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377885E3-C9C4-4B3C-B57A-EDE2E35F9327}">
          <x14:formula1>
            <xm:f>Lists!$B$22:$B$25</xm:f>
          </x14:formula1>
          <xm:sqref>B39</xm:sqref>
        </x14:dataValidation>
        <x14:dataValidation type="list" allowBlank="1" showInputMessage="1" showErrorMessage="1" xr:uid="{16E8D9DC-A32E-4FCB-B162-ED9EFC833878}">
          <x14:formula1>
            <xm:f>Lists!$B$2:$B$18</xm:f>
          </x14:formula1>
          <xm:sqref>B18</xm:sqref>
        </x14:dataValidation>
        <x14:dataValidation type="list" allowBlank="1" showInputMessage="1" showErrorMessage="1" xr:uid="{23AE6D9A-18BB-4B31-AF0B-B1F5FD1EC01E}">
          <x14:formula1>
            <xm:f>Lists!$D$2:$D$18</xm:f>
          </x14:formula1>
          <xm:sqref>B19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F99EE-23DD-414E-B5D1-532EED20A664}">
  <dimension ref="A1:H25"/>
  <sheetViews>
    <sheetView workbookViewId="0">
      <selection activeCell="H9" sqref="H9"/>
    </sheetView>
  </sheetViews>
  <sheetFormatPr defaultRowHeight="14.5" x14ac:dyDescent="0.35"/>
  <cols>
    <col min="1" max="1" width="13.26953125" customWidth="1"/>
    <col min="2" max="2" width="34.90625" customWidth="1"/>
    <col min="3" max="3" width="9.453125" customWidth="1"/>
    <col min="4" max="4" width="35.1796875" customWidth="1"/>
    <col min="6" max="6" width="15.453125" customWidth="1"/>
    <col min="7" max="7" width="8.81640625"/>
    <col min="8" max="8" width="12.26953125" customWidth="1"/>
  </cols>
  <sheetData>
    <row r="1" spans="1:8" x14ac:dyDescent="0.35">
      <c r="A1" t="s">
        <v>107</v>
      </c>
      <c r="B1" t="s">
        <v>108</v>
      </c>
      <c r="C1" t="s">
        <v>109</v>
      </c>
      <c r="D1" t="s">
        <v>110</v>
      </c>
      <c r="F1" t="s">
        <v>111</v>
      </c>
      <c r="H1" t="s">
        <v>237</v>
      </c>
    </row>
    <row r="2" spans="1:8" x14ac:dyDescent="0.35">
      <c r="A2" t="s">
        <v>112</v>
      </c>
      <c r="B2" t="s">
        <v>37</v>
      </c>
      <c r="C2" t="s">
        <v>112</v>
      </c>
      <c r="D2" t="s">
        <v>37</v>
      </c>
      <c r="F2" t="s">
        <v>113</v>
      </c>
      <c r="H2" s="73" t="s">
        <v>234</v>
      </c>
    </row>
    <row r="3" spans="1:8" x14ac:dyDescent="0.35">
      <c r="A3" t="s">
        <v>114</v>
      </c>
      <c r="B3" s="62" t="s">
        <v>115</v>
      </c>
      <c r="C3" t="s">
        <v>215</v>
      </c>
      <c r="D3" t="s">
        <v>216</v>
      </c>
      <c r="H3" s="73" t="s">
        <v>235</v>
      </c>
    </row>
    <row r="4" spans="1:8" x14ac:dyDescent="0.35">
      <c r="A4" t="s">
        <v>116</v>
      </c>
      <c r="B4" s="62" t="s">
        <v>117</v>
      </c>
      <c r="C4" t="s">
        <v>118</v>
      </c>
      <c r="D4" s="68" t="s">
        <v>119</v>
      </c>
      <c r="H4" s="73" t="s">
        <v>236</v>
      </c>
    </row>
    <row r="5" spans="1:8" x14ac:dyDescent="0.35">
      <c r="A5" t="s">
        <v>120</v>
      </c>
      <c r="B5" s="62" t="s">
        <v>121</v>
      </c>
      <c r="C5" t="s">
        <v>122</v>
      </c>
      <c r="D5" t="s">
        <v>123</v>
      </c>
    </row>
    <row r="6" spans="1:8" x14ac:dyDescent="0.35">
      <c r="A6" t="s">
        <v>124</v>
      </c>
      <c r="B6" s="62" t="s">
        <v>32</v>
      </c>
      <c r="C6" t="s">
        <v>125</v>
      </c>
      <c r="D6" t="s">
        <v>126</v>
      </c>
    </row>
    <row r="7" spans="1:8" ht="29" x14ac:dyDescent="0.35">
      <c r="A7" t="s">
        <v>127</v>
      </c>
      <c r="B7" s="62" t="s">
        <v>128</v>
      </c>
      <c r="C7" t="s">
        <v>131</v>
      </c>
      <c r="D7" s="68" t="s">
        <v>132</v>
      </c>
    </row>
    <row r="8" spans="1:8" ht="29" x14ac:dyDescent="0.35">
      <c r="A8" t="s">
        <v>129</v>
      </c>
      <c r="B8" s="69" t="s">
        <v>130</v>
      </c>
      <c r="C8" t="s">
        <v>135</v>
      </c>
      <c r="D8" t="s">
        <v>136</v>
      </c>
    </row>
    <row r="9" spans="1:8" ht="29" x14ac:dyDescent="0.35">
      <c r="A9" t="s">
        <v>133</v>
      </c>
      <c r="B9" s="62" t="s">
        <v>134</v>
      </c>
      <c r="C9" t="s">
        <v>217</v>
      </c>
      <c r="D9" s="68" t="s">
        <v>218</v>
      </c>
    </row>
    <row r="10" spans="1:8" x14ac:dyDescent="0.35">
      <c r="A10" t="s">
        <v>137</v>
      </c>
      <c r="B10" s="62" t="s">
        <v>138</v>
      </c>
      <c r="C10" t="s">
        <v>219</v>
      </c>
      <c r="D10" t="s">
        <v>220</v>
      </c>
    </row>
    <row r="11" spans="1:8" x14ac:dyDescent="0.35">
      <c r="A11" t="s">
        <v>141</v>
      </c>
      <c r="B11" s="62" t="s">
        <v>142</v>
      </c>
      <c r="C11" t="s">
        <v>139</v>
      </c>
      <c r="D11" t="s">
        <v>140</v>
      </c>
    </row>
    <row r="12" spans="1:8" x14ac:dyDescent="0.35">
      <c r="A12" s="62" t="s">
        <v>145</v>
      </c>
      <c r="B12" s="62" t="s">
        <v>146</v>
      </c>
      <c r="C12" t="s">
        <v>143</v>
      </c>
      <c r="D12" t="s">
        <v>144</v>
      </c>
    </row>
    <row r="13" spans="1:8" ht="29" x14ac:dyDescent="0.35">
      <c r="A13" s="62" t="s">
        <v>149</v>
      </c>
      <c r="B13" s="62" t="s">
        <v>150</v>
      </c>
      <c r="C13" t="s">
        <v>147</v>
      </c>
      <c r="D13" s="68" t="s">
        <v>148</v>
      </c>
    </row>
    <row r="14" spans="1:8" ht="29" x14ac:dyDescent="0.35">
      <c r="A14" s="62" t="s">
        <v>153</v>
      </c>
      <c r="B14" s="69" t="s">
        <v>154</v>
      </c>
      <c r="C14" s="62" t="s">
        <v>151</v>
      </c>
      <c r="D14" s="62" t="s">
        <v>152</v>
      </c>
    </row>
    <row r="15" spans="1:8" x14ac:dyDescent="0.35">
      <c r="A15" s="62" t="s">
        <v>157</v>
      </c>
      <c r="B15" s="62" t="s">
        <v>158</v>
      </c>
      <c r="C15" s="62" t="s">
        <v>155</v>
      </c>
      <c r="D15" s="62" t="s">
        <v>156</v>
      </c>
    </row>
    <row r="16" spans="1:8" x14ac:dyDescent="0.35">
      <c r="A16" s="62" t="s">
        <v>159</v>
      </c>
      <c r="B16" s="62" t="s">
        <v>160</v>
      </c>
      <c r="C16" t="s">
        <v>161</v>
      </c>
      <c r="D16" t="s">
        <v>221</v>
      </c>
    </row>
    <row r="17" spans="1:2" x14ac:dyDescent="0.35">
      <c r="A17" t="s">
        <v>222</v>
      </c>
      <c r="B17" t="s">
        <v>223</v>
      </c>
    </row>
    <row r="18" spans="1:2" x14ac:dyDescent="0.35">
      <c r="A18" s="62"/>
      <c r="B18" s="62"/>
    </row>
    <row r="21" spans="1:2" x14ac:dyDescent="0.35">
      <c r="A21" t="s">
        <v>224</v>
      </c>
    </row>
    <row r="22" spans="1:2" x14ac:dyDescent="0.35">
      <c r="A22" t="s">
        <v>225</v>
      </c>
      <c r="B22" t="s">
        <v>188</v>
      </c>
    </row>
    <row r="23" spans="1:2" x14ac:dyDescent="0.35">
      <c r="A23" t="s">
        <v>229</v>
      </c>
      <c r="B23" s="70" t="s">
        <v>228</v>
      </c>
    </row>
    <row r="24" spans="1:2" x14ac:dyDescent="0.35">
      <c r="A24" t="s">
        <v>230</v>
      </c>
      <c r="B24" t="s">
        <v>231</v>
      </c>
    </row>
    <row r="25" spans="1:2" x14ac:dyDescent="0.35">
      <c r="A25" t="s">
        <v>226</v>
      </c>
      <c r="B25" t="s">
        <v>227</v>
      </c>
    </row>
  </sheetData>
  <phoneticPr fontId="17" type="noConversion"/>
  <pageMargins left="0.7" right="0.7" top="0.75" bottom="0.75" header="0.3" footer="0.3"/>
  <tableParts count="3">
    <tablePart r:id="rId1"/>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C9749-8881-4A2D-AD84-5A8ACB915DFC}">
  <dimension ref="A1:M25"/>
  <sheetViews>
    <sheetView zoomScale="90" zoomScaleNormal="90" workbookViewId="0">
      <selection activeCell="B38" sqref="B38"/>
    </sheetView>
  </sheetViews>
  <sheetFormatPr defaultColWidth="8.81640625" defaultRowHeight="14.5" x14ac:dyDescent="0.35"/>
  <cols>
    <col min="1" max="1" width="17.81640625" customWidth="1"/>
    <col min="2" max="2" width="39" customWidth="1"/>
    <col min="3" max="3" width="9.81640625" customWidth="1"/>
    <col min="5" max="5" width="12.1796875" customWidth="1"/>
  </cols>
  <sheetData>
    <row r="1" spans="1:5" ht="18.5" x14ac:dyDescent="0.45">
      <c r="A1" s="100" t="s">
        <v>162</v>
      </c>
      <c r="B1" s="100"/>
      <c r="C1" s="100"/>
      <c r="D1" s="100"/>
      <c r="E1" s="100"/>
    </row>
    <row r="2" spans="1:5" x14ac:dyDescent="0.35">
      <c r="A2" s="14" t="s">
        <v>163</v>
      </c>
      <c r="B2" s="14" t="s">
        <v>164</v>
      </c>
      <c r="C2" s="14" t="s">
        <v>17</v>
      </c>
      <c r="D2" s="14" t="s">
        <v>21</v>
      </c>
      <c r="E2" s="14" t="s">
        <v>22</v>
      </c>
    </row>
    <row r="3" spans="1:5" x14ac:dyDescent="0.35">
      <c r="A3" s="49" t="str">
        <f>'Study Plan'!A14</f>
        <v>CH-150</v>
      </c>
      <c r="B3" s="50" t="str">
        <f>'Study Plan'!B14</f>
        <v xml:space="preserve">Analysis </v>
      </c>
      <c r="C3" s="38">
        <v>7.5</v>
      </c>
      <c r="D3" s="51" t="s">
        <v>25</v>
      </c>
      <c r="E3" s="51" t="s">
        <v>170</v>
      </c>
    </row>
    <row r="4" spans="1:5" x14ac:dyDescent="0.35">
      <c r="A4" s="49" t="str">
        <f>'Study Plan'!A17</f>
        <v>CH-153</v>
      </c>
      <c r="B4" s="50" t="str">
        <f>'Study Plan'!B17</f>
        <v>Scientific Programming with Python</v>
      </c>
      <c r="C4" s="38">
        <v>7.5</v>
      </c>
      <c r="D4" s="51" t="s">
        <v>25</v>
      </c>
      <c r="E4" s="51" t="s">
        <v>170</v>
      </c>
    </row>
    <row r="5" spans="1:5" x14ac:dyDescent="0.35">
      <c r="A5" s="52" t="str">
        <f>'Study Plan'!A18</f>
        <v>CH-XXX</v>
      </c>
      <c r="B5" s="52" t="str">
        <f>'Study Plan'!B18</f>
        <v>Please select:</v>
      </c>
      <c r="C5" s="53">
        <v>7.5</v>
      </c>
      <c r="D5" s="54" t="s">
        <v>33</v>
      </c>
      <c r="E5" s="54" t="s">
        <v>170</v>
      </c>
    </row>
    <row r="6" spans="1:5" x14ac:dyDescent="0.35">
      <c r="A6" s="49" t="str">
        <f>'Study Plan'!A15</f>
        <v>CH-151</v>
      </c>
      <c r="B6" s="50" t="str">
        <f>'Study Plan'!B15</f>
        <v>Linear Algebra</v>
      </c>
      <c r="C6" s="38">
        <v>7.5</v>
      </c>
      <c r="D6" s="51" t="s">
        <v>25</v>
      </c>
      <c r="E6" s="51" t="s">
        <v>171</v>
      </c>
    </row>
    <row r="7" spans="1:5" x14ac:dyDescent="0.35">
      <c r="A7" s="49" t="str">
        <f>'Study Plan'!A16</f>
        <v>CH-152</v>
      </c>
      <c r="B7" s="50" t="str">
        <f>'Study Plan'!B16</f>
        <v>Mathematical Modeling</v>
      </c>
      <c r="C7" s="38">
        <v>7.5</v>
      </c>
      <c r="D7" s="51" t="s">
        <v>25</v>
      </c>
      <c r="E7" s="51" t="s">
        <v>171</v>
      </c>
    </row>
    <row r="8" spans="1:5" x14ac:dyDescent="0.35">
      <c r="A8" s="52" t="str">
        <f>'Study Plan'!A19</f>
        <v>CH-XXX</v>
      </c>
      <c r="B8" s="52" t="str">
        <f>'Study Plan'!B19</f>
        <v>Please select:</v>
      </c>
      <c r="C8" s="53">
        <v>7.5</v>
      </c>
      <c r="D8" s="54" t="s">
        <v>33</v>
      </c>
      <c r="E8" s="54" t="s">
        <v>171</v>
      </c>
    </row>
    <row r="10" spans="1:5" x14ac:dyDescent="0.35">
      <c r="A10" s="55" t="s">
        <v>165</v>
      </c>
    </row>
    <row r="12" spans="1:5" x14ac:dyDescent="0.35">
      <c r="A12" t="s">
        <v>166</v>
      </c>
      <c r="D12" s="55" t="str">
        <f>IF(A5="CH-330","IRPH",IF(A5="CH-340","ISCP",IF(A5="CH-140","PHDS","NONE")))</f>
        <v>NONE</v>
      </c>
    </row>
    <row r="14" spans="1:5" x14ac:dyDescent="0.35">
      <c r="A14" t="s">
        <v>167</v>
      </c>
      <c r="D14" s="55" t="str">
        <f>IF((A5="CH-140")*(A8="CH-141"),"PHDS",IF((A5="CH-330")*(A8="CH-331"),"IRPH",IF((A5="CH-340")*(A8="CH-341"),"ISCP","NONE")))</f>
        <v>NONE</v>
      </c>
    </row>
    <row r="17" spans="1:13" ht="18.5" x14ac:dyDescent="0.45">
      <c r="A17" s="100" t="s">
        <v>168</v>
      </c>
      <c r="B17" s="100"/>
      <c r="C17" s="100"/>
      <c r="D17" s="100"/>
      <c r="E17" s="100"/>
    </row>
    <row r="18" spans="1:13" x14ac:dyDescent="0.35">
      <c r="A18" s="14" t="s">
        <v>163</v>
      </c>
      <c r="B18" s="14" t="s">
        <v>164</v>
      </c>
      <c r="C18" s="14" t="s">
        <v>17</v>
      </c>
      <c r="D18" s="14" t="s">
        <v>21</v>
      </c>
      <c r="E18" s="14" t="s">
        <v>22</v>
      </c>
    </row>
    <row r="19" spans="1:13" x14ac:dyDescent="0.35">
      <c r="A19" s="49" t="str">
        <f>'Study Plan'!A35</f>
        <v>CTMS-MAT-22</v>
      </c>
      <c r="B19" s="50" t="str">
        <f>'Study Plan'!B35</f>
        <v>Matrix Algebra &amp; Advanced Calculus I</v>
      </c>
      <c r="C19" s="40">
        <v>5</v>
      </c>
      <c r="D19" s="38" t="s">
        <v>25</v>
      </c>
      <c r="E19" s="7" t="s">
        <v>170</v>
      </c>
    </row>
    <row r="20" spans="1:13" ht="15" thickBot="1" x14ac:dyDescent="0.4">
      <c r="A20" s="49" t="str">
        <f>'Study Plan'!A36</f>
        <v>CTMS-MAT-23</v>
      </c>
      <c r="B20" s="50" t="str">
        <f>'Study Plan'!B36</f>
        <v>Matrix Algebra &amp; Advanced Calculus II</v>
      </c>
      <c r="C20" s="40">
        <v>5</v>
      </c>
      <c r="D20" s="38" t="s">
        <v>25</v>
      </c>
      <c r="E20" s="7" t="s">
        <v>171</v>
      </c>
    </row>
    <row r="21" spans="1:13" x14ac:dyDescent="0.35">
      <c r="G21" s="101" t="s">
        <v>200</v>
      </c>
      <c r="H21" s="90"/>
      <c r="I21" s="90"/>
      <c r="J21" s="90"/>
      <c r="K21" s="90"/>
      <c r="L21" s="90"/>
      <c r="M21" s="91"/>
    </row>
    <row r="22" spans="1:13" ht="18.5" x14ac:dyDescent="0.45">
      <c r="A22" s="100" t="s">
        <v>66</v>
      </c>
      <c r="B22" s="100"/>
      <c r="C22" s="100"/>
      <c r="D22" s="100"/>
      <c r="E22" s="100"/>
      <c r="G22" s="102"/>
      <c r="H22" s="86"/>
      <c r="I22" s="86"/>
      <c r="J22" s="86"/>
      <c r="K22" s="86"/>
      <c r="L22" s="86"/>
      <c r="M22" s="87"/>
    </row>
    <row r="23" spans="1:13" x14ac:dyDescent="0.35">
      <c r="A23" s="14" t="s">
        <v>163</v>
      </c>
      <c r="B23" s="14" t="s">
        <v>164</v>
      </c>
      <c r="C23" s="14" t="s">
        <v>17</v>
      </c>
      <c r="D23" s="14" t="s">
        <v>21</v>
      </c>
      <c r="E23" s="14" t="s">
        <v>22</v>
      </c>
      <c r="G23" s="102"/>
      <c r="H23" s="86"/>
      <c r="I23" s="86"/>
      <c r="J23" s="86"/>
      <c r="K23" s="86"/>
      <c r="L23" s="86"/>
      <c r="M23" s="87"/>
    </row>
    <row r="24" spans="1:13" ht="29" x14ac:dyDescent="0.35">
      <c r="A24" s="56" t="str">
        <f>'Study Plan'!A43</f>
        <v>CTLA-GER-XX/ CTHU-HUM-XXX</v>
      </c>
      <c r="B24" s="56" t="str">
        <f>'Study Plan'!B43</f>
        <v>Please select:</v>
      </c>
      <c r="C24" s="46">
        <v>2.5</v>
      </c>
      <c r="D24" s="46" t="s">
        <v>33</v>
      </c>
      <c r="E24" s="45" t="s">
        <v>170</v>
      </c>
      <c r="G24" s="102"/>
      <c r="H24" s="86"/>
      <c r="I24" s="86"/>
      <c r="J24" s="86"/>
      <c r="K24" s="86"/>
      <c r="L24" s="86"/>
      <c r="M24" s="87"/>
    </row>
    <row r="25" spans="1:13" ht="29.5" thickBot="1" x14ac:dyDescent="0.4">
      <c r="A25" s="56" t="str">
        <f>'Study Plan'!A44</f>
        <v>CTLA-GER-XX/ CTHU-HUM-XXX</v>
      </c>
      <c r="B25" s="56" t="str">
        <f>'Study Plan'!B44</f>
        <v>Please select:</v>
      </c>
      <c r="C25" s="46">
        <v>2.5</v>
      </c>
      <c r="D25" s="46" t="s">
        <v>33</v>
      </c>
      <c r="E25" s="45" t="s">
        <v>171</v>
      </c>
      <c r="G25" s="103"/>
      <c r="H25" s="88"/>
      <c r="I25" s="88"/>
      <c r="J25" s="88"/>
      <c r="K25" s="88"/>
      <c r="L25" s="88"/>
      <c r="M25" s="89"/>
    </row>
  </sheetData>
  <mergeCells count="4">
    <mergeCell ref="A1:E1"/>
    <mergeCell ref="A17:E17"/>
    <mergeCell ref="G21:M25"/>
    <mergeCell ref="A22:E2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39248-A7D0-4E19-8E7C-4A6D8B9862E3}">
  <dimension ref="A1:B13"/>
  <sheetViews>
    <sheetView zoomScale="140" zoomScaleNormal="140" workbookViewId="0">
      <selection activeCell="E9" sqref="E9"/>
    </sheetView>
  </sheetViews>
  <sheetFormatPr defaultRowHeight="14.5" x14ac:dyDescent="0.35"/>
  <cols>
    <col min="1" max="1" width="12.54296875" customWidth="1"/>
    <col min="2" max="2" width="12.1796875" customWidth="1"/>
  </cols>
  <sheetData>
    <row r="1" spans="1:2" x14ac:dyDescent="0.35">
      <c r="A1" t="s">
        <v>22</v>
      </c>
      <c r="B1" t="s">
        <v>169</v>
      </c>
    </row>
    <row r="3" spans="1:2" x14ac:dyDescent="0.35">
      <c r="A3" s="42" t="s">
        <v>170</v>
      </c>
      <c r="B3" s="42">
        <f>SUMIF('Study Plan'!I$14:I$81, A3, 'Study Plan'!C$14:C$81)</f>
        <v>30</v>
      </c>
    </row>
    <row r="4" spans="1:2" x14ac:dyDescent="0.35">
      <c r="A4" s="42" t="s">
        <v>171</v>
      </c>
      <c r="B4" s="42">
        <f>SUMIF('Study Plan'!I$14:I$81, A4, 'Study Plan'!C$14:C$81)</f>
        <v>30</v>
      </c>
    </row>
    <row r="5" spans="1:2" x14ac:dyDescent="0.35">
      <c r="A5" s="42" t="s">
        <v>172</v>
      </c>
      <c r="B5" s="42">
        <f>SUMIF('Study Plan'!I$14:I$81, A5, 'Study Plan'!C$14:C$81)</f>
        <v>0</v>
      </c>
    </row>
    <row r="6" spans="1:2" x14ac:dyDescent="0.35">
      <c r="A6" s="42" t="s">
        <v>173</v>
      </c>
      <c r="B6" s="42">
        <f>SUMIF('Study Plan'!I$14:I$81, A6, 'Study Plan'!C$14:C$81)</f>
        <v>0</v>
      </c>
    </row>
    <row r="7" spans="1:2" x14ac:dyDescent="0.35">
      <c r="A7" s="42" t="s">
        <v>196</v>
      </c>
      <c r="B7" s="42">
        <f>SUMIF('Study Plan'!I$14:I$81, A7, 'Study Plan'!C$14:C$81)</f>
        <v>15</v>
      </c>
    </row>
    <row r="8" spans="1:2" x14ac:dyDescent="0.35">
      <c r="A8" s="42" t="s">
        <v>174</v>
      </c>
      <c r="B8" s="42">
        <f>SUMIF('Study Plan'!I$14:I$81, A8, 'Study Plan'!C$14:C$81)</f>
        <v>0</v>
      </c>
    </row>
    <row r="9" spans="1:2" x14ac:dyDescent="0.35">
      <c r="A9" s="42" t="s">
        <v>175</v>
      </c>
      <c r="B9" s="42">
        <f>SUMIF('Study Plan'!I$14:I$81, A9, 'Study Plan'!C$14:C$81)</f>
        <v>0</v>
      </c>
    </row>
    <row r="10" spans="1:2" x14ac:dyDescent="0.35">
      <c r="A10" s="42" t="s">
        <v>198</v>
      </c>
      <c r="B10" s="42">
        <f>SUMIF('Study Plan'!I$14:I$81, A10, 'Study Plan'!C$14:C$81)</f>
        <v>0</v>
      </c>
    </row>
    <row r="11" spans="1:2" x14ac:dyDescent="0.35">
      <c r="A11" s="42" t="s">
        <v>199</v>
      </c>
      <c r="B11" s="42">
        <f>SUMIF('Study Plan'!I$14:I$81, A11, 'Study Plan'!C$14:C$81)</f>
        <v>0</v>
      </c>
    </row>
    <row r="12" spans="1:2" ht="15" thickBot="1" x14ac:dyDescent="0.4">
      <c r="A12" s="43"/>
      <c r="B12" s="43"/>
    </row>
    <row r="13" spans="1:2" x14ac:dyDescent="0.35">
      <c r="A13" t="s">
        <v>176</v>
      </c>
      <c r="B13">
        <f>SUM(B3:B11)</f>
        <v>75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DD893-DB55-4A50-9167-B2E645318503}">
  <dimension ref="A1:E48"/>
  <sheetViews>
    <sheetView zoomScale="90" zoomScaleNormal="90" workbookViewId="0">
      <selection sqref="A1:D1"/>
    </sheetView>
  </sheetViews>
  <sheetFormatPr defaultColWidth="8.81640625" defaultRowHeight="14.5" x14ac:dyDescent="0.35"/>
  <cols>
    <col min="1" max="1" width="21.54296875" customWidth="1"/>
    <col min="2" max="2" width="25.81640625" customWidth="1"/>
    <col min="3" max="3" width="9.1796875" customWidth="1"/>
    <col min="4" max="4" width="34.453125" customWidth="1"/>
    <col min="5" max="5" width="8.1796875" customWidth="1"/>
    <col min="8" max="8" width="43.453125" customWidth="1"/>
  </cols>
  <sheetData>
    <row r="1" spans="1:5" ht="18.5" x14ac:dyDescent="0.45">
      <c r="A1" s="100" t="s">
        <v>177</v>
      </c>
      <c r="B1" s="100"/>
      <c r="C1" s="100"/>
      <c r="D1" s="100"/>
    </row>
    <row r="2" spans="1:5" ht="18.5" x14ac:dyDescent="0.45">
      <c r="A2" s="13"/>
      <c r="B2" s="13"/>
      <c r="C2" s="13"/>
      <c r="D2" s="13"/>
    </row>
    <row r="4" spans="1:5" x14ac:dyDescent="0.35">
      <c r="A4" s="14" t="s">
        <v>178</v>
      </c>
      <c r="B4" s="14" t="s">
        <v>179</v>
      </c>
    </row>
    <row r="5" spans="1:5" ht="43.4" customHeight="1" x14ac:dyDescent="0.35">
      <c r="A5" s="23" t="s">
        <v>163</v>
      </c>
      <c r="B5" s="23" t="s">
        <v>164</v>
      </c>
      <c r="C5" s="24" t="s">
        <v>20</v>
      </c>
      <c r="D5" s="24" t="s">
        <v>180</v>
      </c>
      <c r="E5" s="24" t="s">
        <v>181</v>
      </c>
    </row>
    <row r="6" spans="1:5" x14ac:dyDescent="0.35">
      <c r="A6" s="8"/>
      <c r="B6" s="8"/>
      <c r="C6" s="38"/>
      <c r="D6" s="8"/>
      <c r="E6" s="8"/>
    </row>
    <row r="7" spans="1:5" x14ac:dyDescent="0.35">
      <c r="A7" s="8"/>
      <c r="B7" s="8"/>
      <c r="C7" s="38"/>
      <c r="D7" s="8"/>
      <c r="E7" s="8"/>
    </row>
    <row r="8" spans="1:5" x14ac:dyDescent="0.35">
      <c r="A8" s="8"/>
      <c r="B8" s="8"/>
      <c r="C8" s="38"/>
      <c r="D8" s="8"/>
      <c r="E8" s="8"/>
    </row>
    <row r="9" spans="1:5" x14ac:dyDescent="0.35">
      <c r="A9" s="8"/>
      <c r="B9" s="8"/>
      <c r="C9" s="38"/>
      <c r="D9" s="8"/>
      <c r="E9" s="8"/>
    </row>
    <row r="10" spans="1:5" x14ac:dyDescent="0.35">
      <c r="A10" s="8"/>
      <c r="B10" s="8"/>
      <c r="C10" s="38"/>
      <c r="D10" s="8"/>
      <c r="E10" s="8"/>
    </row>
    <row r="11" spans="1:5" x14ac:dyDescent="0.35">
      <c r="A11" s="8"/>
      <c r="B11" s="8"/>
      <c r="C11" s="38"/>
      <c r="D11" s="8"/>
      <c r="E11" s="8"/>
    </row>
    <row r="12" spans="1:5" x14ac:dyDescent="0.35">
      <c r="A12" s="8"/>
      <c r="B12" s="8"/>
      <c r="C12" s="38"/>
      <c r="D12" s="8"/>
      <c r="E12" s="8"/>
    </row>
    <row r="13" spans="1:5" x14ac:dyDescent="0.35">
      <c r="A13" s="8"/>
      <c r="B13" s="8"/>
      <c r="C13" s="38"/>
      <c r="D13" s="8"/>
      <c r="E13" s="8"/>
    </row>
    <row r="14" spans="1:5" x14ac:dyDescent="0.35">
      <c r="A14" s="8"/>
      <c r="B14" s="8"/>
      <c r="C14" s="38"/>
      <c r="D14" s="8"/>
      <c r="E14" s="8"/>
    </row>
    <row r="15" spans="1:5" x14ac:dyDescent="0.35">
      <c r="A15" s="8"/>
      <c r="B15" s="8"/>
      <c r="C15" s="38"/>
      <c r="D15" s="8"/>
      <c r="E15" s="8"/>
    </row>
    <row r="16" spans="1:5" x14ac:dyDescent="0.35">
      <c r="A16" s="8"/>
      <c r="B16" s="8"/>
      <c r="C16" s="38"/>
      <c r="D16" s="8"/>
      <c r="E16" s="8"/>
    </row>
    <row r="17" spans="1:5" x14ac:dyDescent="0.35">
      <c r="A17" s="8"/>
      <c r="B17" s="8"/>
      <c r="C17" s="38"/>
      <c r="D17" s="8"/>
      <c r="E17" s="8"/>
    </row>
    <row r="18" spans="1:5" x14ac:dyDescent="0.35">
      <c r="A18" s="8"/>
      <c r="B18" s="8"/>
      <c r="C18" s="38"/>
      <c r="D18" s="8"/>
      <c r="E18" s="8"/>
    </row>
    <row r="19" spans="1:5" x14ac:dyDescent="0.35">
      <c r="A19" s="8"/>
      <c r="B19" s="8"/>
      <c r="C19" s="38"/>
      <c r="D19" s="8"/>
      <c r="E19" s="8"/>
    </row>
    <row r="21" spans="1:5" x14ac:dyDescent="0.35">
      <c r="B21" s="14" t="s">
        <v>182</v>
      </c>
      <c r="C21" s="26">
        <f>SUM(C6:C19)</f>
        <v>0</v>
      </c>
    </row>
    <row r="24" spans="1:5" x14ac:dyDescent="0.35">
      <c r="A24" s="14" t="s">
        <v>183</v>
      </c>
      <c r="B24" s="14" t="s">
        <v>179</v>
      </c>
    </row>
    <row r="25" spans="1:5" ht="43.4" customHeight="1" x14ac:dyDescent="0.35">
      <c r="A25" s="23" t="s">
        <v>163</v>
      </c>
      <c r="B25" s="23" t="s">
        <v>164</v>
      </c>
      <c r="C25" s="24" t="s">
        <v>20</v>
      </c>
      <c r="D25" s="24" t="s">
        <v>180</v>
      </c>
      <c r="E25" s="24" t="s">
        <v>181</v>
      </c>
    </row>
    <row r="26" spans="1:5" x14ac:dyDescent="0.35">
      <c r="A26" s="8"/>
      <c r="B26" s="8"/>
      <c r="C26" s="38"/>
      <c r="D26" s="8"/>
      <c r="E26" s="8"/>
    </row>
    <row r="27" spans="1:5" x14ac:dyDescent="0.35">
      <c r="A27" s="8"/>
      <c r="B27" s="8"/>
      <c r="C27" s="38"/>
      <c r="D27" s="8"/>
      <c r="E27" s="8"/>
    </row>
    <row r="28" spans="1:5" x14ac:dyDescent="0.35">
      <c r="A28" s="8"/>
      <c r="B28" s="8"/>
      <c r="C28" s="38"/>
      <c r="D28" s="8"/>
      <c r="E28" s="8"/>
    </row>
    <row r="29" spans="1:5" x14ac:dyDescent="0.35">
      <c r="A29" s="8"/>
      <c r="B29" s="8"/>
      <c r="C29" s="38"/>
      <c r="D29" s="8"/>
      <c r="E29" s="8"/>
    </row>
    <row r="30" spans="1:5" x14ac:dyDescent="0.35">
      <c r="A30" s="8"/>
      <c r="B30" s="8"/>
      <c r="C30" s="38"/>
      <c r="D30" s="8"/>
      <c r="E30" s="8"/>
    </row>
    <row r="31" spans="1:5" x14ac:dyDescent="0.35">
      <c r="A31" s="8"/>
      <c r="B31" s="8"/>
      <c r="C31" s="38"/>
      <c r="D31" s="8"/>
      <c r="E31" s="8"/>
    </row>
    <row r="32" spans="1:5" x14ac:dyDescent="0.35">
      <c r="A32" s="8"/>
      <c r="B32" s="8"/>
      <c r="C32" s="38"/>
      <c r="D32" s="8"/>
      <c r="E32" s="8"/>
    </row>
    <row r="33" spans="1:5" x14ac:dyDescent="0.35">
      <c r="A33" s="8"/>
      <c r="B33" s="8"/>
      <c r="C33" s="38"/>
      <c r="D33" s="8"/>
      <c r="E33" s="8"/>
    </row>
    <row r="34" spans="1:5" x14ac:dyDescent="0.35">
      <c r="A34" s="8"/>
      <c r="B34" s="8"/>
      <c r="C34" s="38"/>
      <c r="D34" s="8"/>
      <c r="E34" s="8"/>
    </row>
    <row r="35" spans="1:5" x14ac:dyDescent="0.35">
      <c r="A35" s="8"/>
      <c r="B35" s="8"/>
      <c r="C35" s="38"/>
      <c r="D35" s="8"/>
      <c r="E35" s="8"/>
    </row>
    <row r="36" spans="1:5" x14ac:dyDescent="0.35">
      <c r="A36" s="8"/>
      <c r="B36" s="8"/>
      <c r="C36" s="38"/>
      <c r="D36" s="8"/>
      <c r="E36" s="8"/>
    </row>
    <row r="37" spans="1:5" x14ac:dyDescent="0.35">
      <c r="A37" s="8"/>
      <c r="B37" s="8"/>
      <c r="C37" s="38"/>
      <c r="D37" s="8"/>
      <c r="E37" s="8"/>
    </row>
    <row r="38" spans="1:5" x14ac:dyDescent="0.35">
      <c r="A38" s="8"/>
      <c r="B38" s="8"/>
      <c r="C38" s="38"/>
      <c r="D38" s="8"/>
      <c r="E38" s="8"/>
    </row>
    <row r="39" spans="1:5" x14ac:dyDescent="0.35">
      <c r="A39" s="8"/>
      <c r="B39" s="8"/>
      <c r="C39" s="38"/>
      <c r="D39" s="8"/>
      <c r="E39" s="8"/>
    </row>
    <row r="41" spans="1:5" x14ac:dyDescent="0.35">
      <c r="B41" s="14" t="s">
        <v>184</v>
      </c>
      <c r="C41" s="26">
        <f>SUM(C26:C39)</f>
        <v>0</v>
      </c>
    </row>
    <row r="42" spans="1:5" x14ac:dyDescent="0.35">
      <c r="C42" s="26"/>
    </row>
    <row r="43" spans="1:5" x14ac:dyDescent="0.35">
      <c r="B43" s="14" t="s">
        <v>185</v>
      </c>
      <c r="C43" s="26">
        <f>C21+C41</f>
        <v>0</v>
      </c>
      <c r="D43" s="25" t="s">
        <v>186</v>
      </c>
      <c r="E43" s="26">
        <f>'Study Plan'!$B$79+'Extension Semesters'!C43</f>
        <v>0</v>
      </c>
    </row>
    <row r="45" spans="1:5" ht="15" thickBot="1" x14ac:dyDescent="0.4"/>
    <row r="46" spans="1:5" x14ac:dyDescent="0.35">
      <c r="A46" s="28"/>
      <c r="B46" s="29"/>
      <c r="C46" s="29"/>
      <c r="D46" s="29"/>
      <c r="E46" s="30"/>
    </row>
    <row r="47" spans="1:5" ht="15" thickBot="1" x14ac:dyDescent="0.4">
      <c r="A47" s="31" t="s">
        <v>187</v>
      </c>
      <c r="B47" s="14"/>
      <c r="C47" s="32"/>
      <c r="E47" s="33"/>
    </row>
    <row r="48" spans="1:5" ht="15" thickBot="1" x14ac:dyDescent="0.4">
      <c r="A48" s="34"/>
      <c r="B48" s="35"/>
      <c r="C48" s="35"/>
      <c r="D48" s="35"/>
      <c r="E48" s="36"/>
    </row>
  </sheetData>
  <mergeCells count="1">
    <mergeCell ref="A1:D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896336E3FBA254A919EDF127534ABED" ma:contentTypeVersion="12" ma:contentTypeDescription="Create a new document." ma:contentTypeScope="" ma:versionID="2a648b747bc9c0701cf1435a577a2cf7">
  <xsd:schema xmlns:xsd="http://www.w3.org/2001/XMLSchema" xmlns:xs="http://www.w3.org/2001/XMLSchema" xmlns:p="http://schemas.microsoft.com/office/2006/metadata/properties" xmlns:ns2="4bb8972d-6d46-4074-a72f-dd9edcc01ebb" xmlns:ns3="05874585-1011-4c02-bdbc-8de0eed46875" targetNamespace="http://schemas.microsoft.com/office/2006/metadata/properties" ma:root="true" ma:fieldsID="97bd2f67a93e8cbdece998c8a9ee826c" ns2:_="" ns3:_="">
    <xsd:import namespace="4bb8972d-6d46-4074-a72f-dd9edcc01ebb"/>
    <xsd:import namespace="05874585-1011-4c02-bdbc-8de0eed4687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KeyPoints" minOccurs="0"/>
                <xsd:element ref="ns2:MediaServiceKeyPoints" minOccurs="0"/>
                <xsd:element ref="ns2:MediaServiceSearchProperties" minOccurs="0"/>
                <xsd:element ref="ns2:MediaServiceObjectDetectorVersions" minOccurs="0"/>
                <xsd:element ref="ns3:SharedWithUsers" minOccurs="0"/>
                <xsd:element ref="ns3:SharedWithDetail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b8972d-6d46-4074-a72f-dd9edcc01e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5874585-1011-4c02-bdbc-8de0eed4687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25382CA-6D27-4BC6-AA3E-D64D7B417480}">
  <ds:schemaRefs>
    <ds:schemaRef ds:uri="526da30d-7ad6-4d2a-afe1-524778b907d1"/>
    <ds:schemaRef ds:uri="http://purl.org/dc/elements/1.1/"/>
    <ds:schemaRef ds:uri="http://schemas.microsoft.com/office/2006/documentManagement/types"/>
    <ds:schemaRef ds:uri="http://schemas.microsoft.com/office/2006/metadata/properties"/>
    <ds:schemaRef ds:uri="http://schemas.openxmlformats.org/package/2006/metadata/core-properties"/>
    <ds:schemaRef ds:uri="http://schemas.microsoft.com/office/infopath/2007/PartnerControls"/>
    <ds:schemaRef ds:uri="http://purl.org/dc/dcmitype/"/>
    <ds:schemaRef ds:uri="e53f908f-34e7-4c58-a4c8-d6911175ab2e"/>
    <ds:schemaRef ds:uri="http://www.w3.org/XML/1998/namespace"/>
    <ds:schemaRef ds:uri="http://purl.org/dc/terms/"/>
  </ds:schemaRefs>
</ds:datastoreItem>
</file>

<file path=customXml/itemProps2.xml><?xml version="1.0" encoding="utf-8"?>
<ds:datastoreItem xmlns:ds="http://schemas.openxmlformats.org/officeDocument/2006/customXml" ds:itemID="{EEFD87D3-1ED7-4D41-98FA-5075A768B347}"/>
</file>

<file path=customXml/itemProps3.xml><?xml version="1.0" encoding="utf-8"?>
<ds:datastoreItem xmlns:ds="http://schemas.openxmlformats.org/officeDocument/2006/customXml" ds:itemID="{750CB3C3-0A55-4A64-8A4F-A144C5C1D38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Study Plan</vt:lpstr>
      <vt:lpstr>Lists</vt:lpstr>
      <vt:lpstr>Entry Advising Form</vt:lpstr>
      <vt:lpstr>Workload Balance</vt:lpstr>
      <vt:lpstr>Extension Semesters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Ahrens, Mareike</dc:creator>
  <cp:keywords/>
  <dc:description/>
  <cp:lastModifiedBy>Elo-Schäfer, Johanna</cp:lastModifiedBy>
  <cp:revision/>
  <dcterms:created xsi:type="dcterms:W3CDTF">2019-11-26T14:01:12Z</dcterms:created>
  <dcterms:modified xsi:type="dcterms:W3CDTF">2026-08-20T10:36:14Z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0x0101007896336E3FBA254A919EDF127534ABED</vt:lpwstr>
  </property>
  <property fmtid="{D5CDD505-2E9C-101B-9397-08002B2CF9AE}" pid="3" name="Order">
    <vt:r8>594400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